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https://j8capital.sharepoint.com/Research and Develpment/Shared Documents/J8 CTA Index/Survey/Questionnaires/"/>
    </mc:Choice>
  </mc:AlternateContent>
  <bookViews>
    <workbookView xWindow="-285" yWindow="-210" windowWidth="10755" windowHeight="7875"/>
  </bookViews>
  <sheets>
    <sheet name="Disclaimer" sheetId="7" r:id="rId1"/>
    <sheet name="Summary" sheetId="1" r:id="rId2"/>
    <sheet name="Markets" sheetId="6" r:id="rId3"/>
    <sheet name="Graphs - Markets" sheetId="4" r:id="rId4"/>
    <sheet name="Graphs - Other" sheetId="5" r:id="rId5"/>
  </sheets>
  <calcPr calcId="171027" calcMode="manual" calcCompleted="0" calcOnSave="0"/>
</workbook>
</file>

<file path=xl/calcChain.xml><?xml version="1.0" encoding="utf-8"?>
<calcChain xmlns="http://schemas.openxmlformats.org/spreadsheetml/2006/main">
  <c r="A25" i="6" l="1"/>
  <c r="F203" i="1" l="1"/>
  <c r="F204" i="1"/>
  <c r="F205" i="1"/>
  <c r="F206" i="1"/>
  <c r="F207" i="1"/>
  <c r="F208" i="1"/>
  <c r="F202" i="1"/>
  <c r="K202" i="1" s="1"/>
  <c r="H212" i="1"/>
  <c r="K212" i="1" s="1"/>
  <c r="H213" i="1"/>
  <c r="K213" i="1" s="1"/>
  <c r="H211" i="1"/>
  <c r="H208" i="1"/>
  <c r="I297" i="1"/>
  <c r="I298" i="1"/>
  <c r="I299" i="1"/>
  <c r="I300" i="1"/>
  <c r="I301" i="1"/>
  <c r="I302" i="1"/>
  <c r="I303" i="1"/>
  <c r="I304" i="1"/>
  <c r="I296" i="1"/>
  <c r="I293" i="1"/>
  <c r="I292" i="1"/>
  <c r="I289" i="1"/>
  <c r="I288" i="1"/>
  <c r="I282" i="1"/>
  <c r="I283" i="1"/>
  <c r="I284" i="1"/>
  <c r="I285" i="1"/>
  <c r="I281" i="1"/>
  <c r="I272" i="1"/>
  <c r="I273" i="1"/>
  <c r="I274" i="1"/>
  <c r="I275" i="1"/>
  <c r="I276" i="1"/>
  <c r="I277" i="1"/>
  <c r="I278" i="1"/>
  <c r="I271" i="1"/>
  <c r="I265" i="1"/>
  <c r="I266" i="1"/>
  <c r="I267" i="1"/>
  <c r="I268" i="1"/>
  <c r="I264" i="1"/>
  <c r="I258" i="1"/>
  <c r="I259" i="1"/>
  <c r="I260" i="1"/>
  <c r="I261" i="1"/>
  <c r="I257" i="1"/>
  <c r="I250" i="1"/>
  <c r="I251" i="1"/>
  <c r="I252" i="1"/>
  <c r="I253" i="1"/>
  <c r="I254" i="1"/>
  <c r="I249" i="1"/>
  <c r="I241" i="1"/>
  <c r="I242" i="1"/>
  <c r="I243" i="1"/>
  <c r="I244" i="1"/>
  <c r="I245" i="1"/>
  <c r="I246" i="1"/>
  <c r="I240" i="1"/>
  <c r="I234" i="1"/>
  <c r="I235" i="1"/>
  <c r="I236" i="1"/>
  <c r="I237" i="1"/>
  <c r="I233" i="1"/>
  <c r="I225" i="1"/>
  <c r="I226" i="1"/>
  <c r="I227" i="1"/>
  <c r="I228" i="1"/>
  <c r="I229" i="1"/>
  <c r="I230" i="1"/>
  <c r="I224" i="1"/>
  <c r="I217" i="1"/>
  <c r="I218" i="1"/>
  <c r="I219" i="1"/>
  <c r="I220" i="1"/>
  <c r="I221" i="1"/>
  <c r="I216" i="1"/>
  <c r="I212" i="1"/>
  <c r="I213" i="1"/>
  <c r="I211" i="1"/>
  <c r="I203" i="1"/>
  <c r="I204" i="1"/>
  <c r="I205" i="1"/>
  <c r="I206" i="1"/>
  <c r="I207" i="1"/>
  <c r="I208" i="1"/>
  <c r="I202" i="1"/>
  <c r="I192" i="1"/>
  <c r="I193" i="1"/>
  <c r="I194" i="1"/>
  <c r="I191" i="1"/>
  <c r="I172" i="1"/>
  <c r="I173" i="1"/>
  <c r="I174" i="1"/>
  <c r="I175" i="1"/>
  <c r="I176" i="1"/>
  <c r="I177" i="1"/>
  <c r="I178" i="1"/>
  <c r="I179" i="1"/>
  <c r="I180" i="1"/>
  <c r="I181" i="1"/>
  <c r="I182" i="1"/>
  <c r="I183" i="1"/>
  <c r="I184" i="1"/>
  <c r="I185" i="1"/>
  <c r="I186" i="1"/>
  <c r="I187" i="1"/>
  <c r="I188" i="1"/>
  <c r="I171" i="1"/>
  <c r="I160" i="1"/>
  <c r="I161" i="1"/>
  <c r="I162" i="1"/>
  <c r="I163" i="1"/>
  <c r="I164" i="1"/>
  <c r="I165" i="1"/>
  <c r="I166" i="1"/>
  <c r="I167" i="1"/>
  <c r="I168" i="1"/>
  <c r="I159" i="1"/>
  <c r="I154" i="1"/>
  <c r="I155" i="1"/>
  <c r="I156" i="1"/>
  <c r="I153" i="1"/>
  <c r="I139" i="1"/>
  <c r="I140" i="1"/>
  <c r="I141" i="1"/>
  <c r="I142" i="1"/>
  <c r="I143" i="1"/>
  <c r="I144" i="1"/>
  <c r="I145" i="1"/>
  <c r="I146" i="1"/>
  <c r="I147" i="1"/>
  <c r="I148" i="1"/>
  <c r="I149" i="1"/>
  <c r="I150" i="1"/>
  <c r="I138" i="1"/>
  <c r="I130" i="1"/>
  <c r="I131" i="1"/>
  <c r="I132" i="1"/>
  <c r="I133" i="1"/>
  <c r="I134" i="1"/>
  <c r="I135" i="1"/>
  <c r="I129" i="1"/>
  <c r="I117" i="1"/>
  <c r="I118" i="1"/>
  <c r="I119" i="1"/>
  <c r="I120" i="1"/>
  <c r="I121" i="1"/>
  <c r="I122" i="1"/>
  <c r="I123" i="1"/>
  <c r="I124" i="1"/>
  <c r="I125" i="1"/>
  <c r="I126" i="1"/>
  <c r="I116" i="1"/>
  <c r="I110" i="1"/>
  <c r="I111" i="1"/>
  <c r="I112" i="1"/>
  <c r="I113" i="1"/>
  <c r="I109" i="1"/>
  <c r="I101" i="1"/>
  <c r="I102" i="1"/>
  <c r="I103" i="1"/>
  <c r="I104" i="1"/>
  <c r="I105" i="1"/>
  <c r="I106" i="1"/>
  <c r="I100" i="1"/>
  <c r="I92" i="1"/>
  <c r="I93" i="1"/>
  <c r="I94" i="1"/>
  <c r="I95" i="1"/>
  <c r="I96" i="1"/>
  <c r="I97" i="1"/>
  <c r="I91" i="1"/>
  <c r="I87" i="1"/>
  <c r="I88" i="1"/>
  <c r="I86" i="1"/>
  <c r="I80" i="1"/>
  <c r="I81" i="1"/>
  <c r="I82" i="1"/>
  <c r="I83" i="1"/>
  <c r="I79" i="1"/>
  <c r="I72" i="1"/>
  <c r="I73" i="1"/>
  <c r="I74" i="1"/>
  <c r="I75" i="1"/>
  <c r="I76" i="1"/>
  <c r="I71" i="1"/>
  <c r="I63" i="1"/>
  <c r="I64" i="1"/>
  <c r="I65" i="1"/>
  <c r="I66" i="1"/>
  <c r="I67" i="1"/>
  <c r="I68" i="1"/>
  <c r="I62" i="1"/>
  <c r="I51" i="1"/>
  <c r="I52" i="1"/>
  <c r="I54" i="1"/>
  <c r="I55" i="1"/>
  <c r="I56" i="1"/>
  <c r="I57" i="1"/>
  <c r="I58" i="1"/>
  <c r="I59" i="1"/>
  <c r="I41" i="1"/>
  <c r="I42" i="1"/>
  <c r="I43" i="1"/>
  <c r="I44" i="1"/>
  <c r="I45" i="1"/>
  <c r="I33" i="1"/>
  <c r="I35" i="1"/>
  <c r="I22" i="1"/>
  <c r="I26" i="1"/>
  <c r="I27" i="1"/>
  <c r="I12" i="1"/>
  <c r="I17" i="1"/>
  <c r="I11" i="1"/>
  <c r="I6" i="1"/>
  <c r="I7" i="1"/>
  <c r="I8" i="1"/>
  <c r="I5" i="1"/>
  <c r="J26" i="1"/>
  <c r="H271" i="1"/>
  <c r="K271" i="1" s="1"/>
  <c r="H264" i="1"/>
  <c r="K264" i="1" s="1"/>
  <c r="H257" i="1"/>
  <c r="K257" i="1" s="1"/>
  <c r="H249" i="1"/>
  <c r="K249" i="1" s="1"/>
  <c r="H240" i="1"/>
  <c r="K240" i="1" s="1"/>
  <c r="H233" i="1"/>
  <c r="K233" i="1" s="1"/>
  <c r="H224" i="1"/>
  <c r="K224" i="1" s="1"/>
  <c r="H216" i="1"/>
  <c r="K216" i="1" s="1"/>
  <c r="H202" i="1"/>
  <c r="H191" i="1"/>
  <c r="H171" i="1"/>
  <c r="K171" i="1" s="1"/>
  <c r="H159" i="1"/>
  <c r="K159" i="1" s="1"/>
  <c r="H153" i="1"/>
  <c r="K153" i="1" s="1"/>
  <c r="H138" i="1"/>
  <c r="K138" i="1" s="1"/>
  <c r="H129" i="1"/>
  <c r="K129" i="1" s="1"/>
  <c r="H116" i="1"/>
  <c r="K116" i="1" s="1"/>
  <c r="H109" i="1"/>
  <c r="K109" i="1" s="1"/>
  <c r="H100" i="1"/>
  <c r="K100" i="1" s="1"/>
  <c r="H91" i="1"/>
  <c r="K91" i="1" s="1"/>
  <c r="H86" i="1"/>
  <c r="K86" i="1" s="1"/>
  <c r="H79" i="1"/>
  <c r="K79" i="1" s="1"/>
  <c r="H71" i="1"/>
  <c r="K71" i="1" s="1"/>
  <c r="H5" i="1"/>
  <c r="K5" i="1" s="1"/>
  <c r="H304" i="1"/>
  <c r="K304" i="1" s="1"/>
  <c r="H297" i="1"/>
  <c r="K297" i="1" s="1"/>
  <c r="H298" i="1"/>
  <c r="K298" i="1" s="1"/>
  <c r="H299" i="1"/>
  <c r="K299" i="1" s="1"/>
  <c r="H300" i="1"/>
  <c r="K300" i="1" s="1"/>
  <c r="H301" i="1"/>
  <c r="K301" i="1" s="1"/>
  <c r="H302" i="1"/>
  <c r="K302" i="1" s="1"/>
  <c r="H303" i="1"/>
  <c r="K303" i="1" s="1"/>
  <c r="H296" i="1"/>
  <c r="K296" i="1" s="1"/>
  <c r="H293" i="1"/>
  <c r="K293" i="1" s="1"/>
  <c r="H292" i="1"/>
  <c r="K292" i="1" s="1"/>
  <c r="H289" i="1"/>
  <c r="K289" i="1" s="1"/>
  <c r="H288" i="1"/>
  <c r="K288" i="1" s="1"/>
  <c r="H282" i="1"/>
  <c r="K282" i="1" s="1"/>
  <c r="H283" i="1"/>
  <c r="K283" i="1" s="1"/>
  <c r="H284" i="1"/>
  <c r="K284" i="1" s="1"/>
  <c r="H285" i="1"/>
  <c r="K285" i="1" s="1"/>
  <c r="H281" i="1"/>
  <c r="K281" i="1" s="1"/>
  <c r="H272" i="1"/>
  <c r="K272" i="1" s="1"/>
  <c r="H273" i="1"/>
  <c r="K273" i="1" s="1"/>
  <c r="H274" i="1"/>
  <c r="K274" i="1" s="1"/>
  <c r="H275" i="1"/>
  <c r="K275" i="1" s="1"/>
  <c r="H276" i="1"/>
  <c r="K276" i="1" s="1"/>
  <c r="H277" i="1"/>
  <c r="K277" i="1" s="1"/>
  <c r="H278" i="1"/>
  <c r="K278" i="1" s="1"/>
  <c r="H265" i="1"/>
  <c r="K265" i="1" s="1"/>
  <c r="H266" i="1"/>
  <c r="K266" i="1" s="1"/>
  <c r="H267" i="1"/>
  <c r="K267" i="1" s="1"/>
  <c r="H268" i="1"/>
  <c r="K268" i="1" s="1"/>
  <c r="H258" i="1"/>
  <c r="K258" i="1" s="1"/>
  <c r="H259" i="1"/>
  <c r="K259" i="1" s="1"/>
  <c r="H260" i="1"/>
  <c r="K260" i="1" s="1"/>
  <c r="H261" i="1"/>
  <c r="K261" i="1" s="1"/>
  <c r="H250" i="1"/>
  <c r="K250" i="1" s="1"/>
  <c r="H251" i="1"/>
  <c r="K251" i="1" s="1"/>
  <c r="H252" i="1"/>
  <c r="K252" i="1" s="1"/>
  <c r="H253" i="1"/>
  <c r="K253" i="1" s="1"/>
  <c r="H254" i="1"/>
  <c r="K254" i="1" s="1"/>
  <c r="H241" i="1"/>
  <c r="K241" i="1" s="1"/>
  <c r="H242" i="1"/>
  <c r="K242" i="1" s="1"/>
  <c r="H243" i="1"/>
  <c r="K243" i="1" s="1"/>
  <c r="H244" i="1"/>
  <c r="K244" i="1" s="1"/>
  <c r="H245" i="1"/>
  <c r="K245" i="1" s="1"/>
  <c r="H246" i="1"/>
  <c r="K246" i="1" s="1"/>
  <c r="H234" i="1"/>
  <c r="K234" i="1" s="1"/>
  <c r="H235" i="1"/>
  <c r="K235" i="1" s="1"/>
  <c r="H236" i="1"/>
  <c r="K236" i="1" s="1"/>
  <c r="H237" i="1"/>
  <c r="K237" i="1" s="1"/>
  <c r="H225" i="1"/>
  <c r="K225" i="1" s="1"/>
  <c r="H226" i="1"/>
  <c r="K226" i="1" s="1"/>
  <c r="H227" i="1"/>
  <c r="K227" i="1" s="1"/>
  <c r="H228" i="1"/>
  <c r="K228" i="1" s="1"/>
  <c r="H229" i="1"/>
  <c r="K229" i="1" s="1"/>
  <c r="H230" i="1"/>
  <c r="K230" i="1" s="1"/>
  <c r="H217" i="1"/>
  <c r="K217" i="1" s="1"/>
  <c r="H218" i="1"/>
  <c r="K218" i="1" s="1"/>
  <c r="H219" i="1"/>
  <c r="K219" i="1" s="1"/>
  <c r="H220" i="1"/>
  <c r="K220" i="1" s="1"/>
  <c r="H221" i="1"/>
  <c r="K221" i="1" s="1"/>
  <c r="H203" i="1"/>
  <c r="K203" i="1" s="1"/>
  <c r="H204" i="1"/>
  <c r="K204" i="1" s="1"/>
  <c r="H205" i="1"/>
  <c r="K205" i="1" s="1"/>
  <c r="H206" i="1"/>
  <c r="H207" i="1"/>
  <c r="H192" i="1"/>
  <c r="H193" i="1"/>
  <c r="H172" i="1"/>
  <c r="K172" i="1" s="1"/>
  <c r="H173" i="1"/>
  <c r="K173" i="1" s="1"/>
  <c r="H174" i="1"/>
  <c r="K174" i="1" s="1"/>
  <c r="H175" i="1"/>
  <c r="K175" i="1" s="1"/>
  <c r="H176" i="1"/>
  <c r="K176" i="1" s="1"/>
  <c r="H177" i="1"/>
  <c r="K177" i="1" s="1"/>
  <c r="H178" i="1"/>
  <c r="K178" i="1" s="1"/>
  <c r="H179" i="1"/>
  <c r="K179" i="1" s="1"/>
  <c r="H180" i="1"/>
  <c r="K180" i="1" s="1"/>
  <c r="H181" i="1"/>
  <c r="K181" i="1" s="1"/>
  <c r="H182" i="1"/>
  <c r="K182" i="1" s="1"/>
  <c r="H183" i="1"/>
  <c r="K183" i="1" s="1"/>
  <c r="H184" i="1"/>
  <c r="K184" i="1" s="1"/>
  <c r="H185" i="1"/>
  <c r="K185" i="1" s="1"/>
  <c r="H186" i="1"/>
  <c r="K186" i="1" s="1"/>
  <c r="H187" i="1"/>
  <c r="K187" i="1" s="1"/>
  <c r="H188" i="1"/>
  <c r="K188" i="1" s="1"/>
  <c r="H160" i="1"/>
  <c r="K160" i="1" s="1"/>
  <c r="H161" i="1"/>
  <c r="K161" i="1" s="1"/>
  <c r="H162" i="1"/>
  <c r="K162" i="1" s="1"/>
  <c r="H163" i="1"/>
  <c r="K163" i="1" s="1"/>
  <c r="H164" i="1"/>
  <c r="K164" i="1" s="1"/>
  <c r="H165" i="1"/>
  <c r="K165" i="1" s="1"/>
  <c r="H166" i="1"/>
  <c r="K166" i="1" s="1"/>
  <c r="H167" i="1"/>
  <c r="K167" i="1" s="1"/>
  <c r="H168" i="1"/>
  <c r="K168" i="1" s="1"/>
  <c r="H154" i="1"/>
  <c r="K154" i="1" s="1"/>
  <c r="H155" i="1"/>
  <c r="K155" i="1" s="1"/>
  <c r="H156" i="1"/>
  <c r="H139" i="1"/>
  <c r="H140" i="1"/>
  <c r="K140" i="1" s="1"/>
  <c r="H141" i="1"/>
  <c r="K141" i="1" s="1"/>
  <c r="H142" i="1"/>
  <c r="K142" i="1" s="1"/>
  <c r="H143" i="1"/>
  <c r="K143" i="1" s="1"/>
  <c r="H144" i="1"/>
  <c r="K144" i="1" s="1"/>
  <c r="H145" i="1"/>
  <c r="K145" i="1" s="1"/>
  <c r="H146" i="1"/>
  <c r="K146" i="1" s="1"/>
  <c r="H147" i="1"/>
  <c r="H148" i="1"/>
  <c r="K148" i="1" s="1"/>
  <c r="H149" i="1"/>
  <c r="K149" i="1" s="1"/>
  <c r="H150" i="1"/>
  <c r="K150" i="1" s="1"/>
  <c r="H130" i="1"/>
  <c r="K130" i="1" s="1"/>
  <c r="H131" i="1"/>
  <c r="K131" i="1" s="1"/>
  <c r="H132" i="1"/>
  <c r="K132" i="1" s="1"/>
  <c r="H133" i="1"/>
  <c r="K133" i="1" s="1"/>
  <c r="H134" i="1"/>
  <c r="K134" i="1" s="1"/>
  <c r="H135" i="1"/>
  <c r="K135" i="1" s="1"/>
  <c r="H117" i="1"/>
  <c r="K117" i="1" s="1"/>
  <c r="H118" i="1"/>
  <c r="K118" i="1" s="1"/>
  <c r="H119" i="1"/>
  <c r="K119" i="1" s="1"/>
  <c r="H120" i="1"/>
  <c r="K120" i="1" s="1"/>
  <c r="H121" i="1"/>
  <c r="K121" i="1" s="1"/>
  <c r="H122" i="1"/>
  <c r="H123" i="1"/>
  <c r="K123" i="1" s="1"/>
  <c r="H124" i="1"/>
  <c r="K124" i="1" s="1"/>
  <c r="H125" i="1"/>
  <c r="K125" i="1" s="1"/>
  <c r="H126" i="1"/>
  <c r="K126" i="1" s="1"/>
  <c r="H110" i="1"/>
  <c r="K110" i="1" s="1"/>
  <c r="H111" i="1"/>
  <c r="K111" i="1" s="1"/>
  <c r="H112" i="1"/>
  <c r="K112" i="1" s="1"/>
  <c r="H113" i="1"/>
  <c r="H101" i="1"/>
  <c r="K101" i="1" s="1"/>
  <c r="H102" i="1"/>
  <c r="K102" i="1" s="1"/>
  <c r="H103" i="1"/>
  <c r="K103" i="1" s="1"/>
  <c r="H104" i="1"/>
  <c r="K104" i="1" s="1"/>
  <c r="H105" i="1"/>
  <c r="K105" i="1" s="1"/>
  <c r="H106" i="1"/>
  <c r="K106" i="1" s="1"/>
  <c r="H92" i="1"/>
  <c r="K92" i="1" s="1"/>
  <c r="H93" i="1"/>
  <c r="K93" i="1" s="1"/>
  <c r="H94" i="1"/>
  <c r="K94" i="1" s="1"/>
  <c r="H95" i="1"/>
  <c r="K95" i="1" s="1"/>
  <c r="H96" i="1"/>
  <c r="K96" i="1" s="1"/>
  <c r="H97" i="1"/>
  <c r="K97" i="1" s="1"/>
  <c r="H87" i="1"/>
  <c r="K87" i="1" s="1"/>
  <c r="H88" i="1"/>
  <c r="K88" i="1" s="1"/>
  <c r="H80" i="1"/>
  <c r="K80" i="1" s="1"/>
  <c r="H81" i="1"/>
  <c r="K81" i="1" s="1"/>
  <c r="H82" i="1"/>
  <c r="K82" i="1" s="1"/>
  <c r="H83" i="1"/>
  <c r="K83" i="1" s="1"/>
  <c r="H72" i="1"/>
  <c r="K72" i="1" s="1"/>
  <c r="H73" i="1"/>
  <c r="K73" i="1" s="1"/>
  <c r="H74" i="1"/>
  <c r="K74" i="1" s="1"/>
  <c r="H75" i="1"/>
  <c r="K75" i="1" s="1"/>
  <c r="H76" i="1"/>
  <c r="K76" i="1" s="1"/>
  <c r="J5" i="1"/>
  <c r="H6" i="1"/>
  <c r="K6" i="1" s="1"/>
  <c r="H7" i="1"/>
  <c r="K7" i="1" s="1"/>
  <c r="H8" i="1"/>
  <c r="K8" i="1" s="1"/>
  <c r="J243" i="1"/>
  <c r="J192" i="1"/>
  <c r="F193" i="1"/>
  <c r="F191" i="1"/>
  <c r="F192" i="1"/>
  <c r="D193" i="1"/>
  <c r="D191" i="1"/>
  <c r="D192" i="1"/>
  <c r="J202" i="1"/>
  <c r="J204" i="1"/>
  <c r="J205" i="1"/>
  <c r="J206" i="1"/>
  <c r="J207" i="1"/>
  <c r="J208" i="1"/>
  <c r="K208" i="1"/>
  <c r="J203" i="1"/>
  <c r="J298" i="1"/>
  <c r="J296" i="1"/>
  <c r="J299" i="1"/>
  <c r="J297" i="1"/>
  <c r="J300" i="1"/>
  <c r="J303" i="1"/>
  <c r="J304" i="1"/>
  <c r="J302" i="1"/>
  <c r="J301" i="1"/>
  <c r="J292" i="1"/>
  <c r="J293" i="1"/>
  <c r="J289" i="1"/>
  <c r="J288" i="1"/>
  <c r="J283" i="1"/>
  <c r="J284" i="1"/>
  <c r="J281" i="1"/>
  <c r="J285" i="1"/>
  <c r="J282" i="1"/>
  <c r="J272" i="1"/>
  <c r="J273" i="1"/>
  <c r="J275" i="1"/>
  <c r="J276" i="1"/>
  <c r="J271" i="1"/>
  <c r="J277" i="1"/>
  <c r="J278" i="1"/>
  <c r="J274" i="1"/>
  <c r="J265" i="1"/>
  <c r="J266" i="1"/>
  <c r="J268" i="1"/>
  <c r="J267" i="1"/>
  <c r="J264" i="1"/>
  <c r="J259" i="1"/>
  <c r="J258" i="1"/>
  <c r="J261" i="1"/>
  <c r="J257" i="1"/>
  <c r="J260" i="1"/>
  <c r="J252" i="1"/>
  <c r="J251" i="1"/>
  <c r="J250" i="1"/>
  <c r="J249" i="1"/>
  <c r="J254" i="1"/>
  <c r="J253" i="1"/>
  <c r="J240" i="1"/>
  <c r="J242" i="1"/>
  <c r="J244" i="1"/>
  <c r="J245" i="1"/>
  <c r="J246" i="1"/>
  <c r="J241" i="1"/>
  <c r="J234" i="1"/>
  <c r="J235" i="1"/>
  <c r="J236" i="1"/>
  <c r="J237" i="1"/>
  <c r="J233" i="1"/>
  <c r="J225" i="1"/>
  <c r="J226" i="1"/>
  <c r="J227" i="1"/>
  <c r="J228" i="1"/>
  <c r="J229" i="1"/>
  <c r="J230" i="1"/>
  <c r="J224" i="1"/>
  <c r="J217" i="1"/>
  <c r="J218" i="1"/>
  <c r="J219" i="1"/>
  <c r="J221" i="1"/>
  <c r="J220" i="1"/>
  <c r="J216" i="1"/>
  <c r="J213" i="1"/>
  <c r="J212" i="1"/>
  <c r="J211" i="1"/>
  <c r="J193" i="1"/>
  <c r="J191" i="1"/>
  <c r="J176" i="1"/>
  <c r="J180" i="1"/>
  <c r="J172" i="1"/>
  <c r="J183" i="1"/>
  <c r="J181" i="1"/>
  <c r="J184" i="1"/>
  <c r="J179" i="1"/>
  <c r="J182" i="1"/>
  <c r="J177" i="1"/>
  <c r="J185" i="1"/>
  <c r="J186" i="1"/>
  <c r="J173" i="1"/>
  <c r="J174" i="1"/>
  <c r="J188" i="1"/>
  <c r="J187" i="1"/>
  <c r="J178" i="1"/>
  <c r="J175" i="1"/>
  <c r="J171" i="1"/>
  <c r="J160" i="1"/>
  <c r="J164" i="1"/>
  <c r="J165" i="1"/>
  <c r="J161" i="1"/>
  <c r="J167" i="1"/>
  <c r="J166" i="1"/>
  <c r="J162" i="1"/>
  <c r="J163" i="1"/>
  <c r="J168" i="1"/>
  <c r="J159" i="1"/>
  <c r="J154" i="1"/>
  <c r="J156" i="1"/>
  <c r="J155" i="1"/>
  <c r="J153" i="1"/>
  <c r="J141" i="1"/>
  <c r="J147" i="1"/>
  <c r="J142" i="1"/>
  <c r="J139" i="1"/>
  <c r="J143" i="1"/>
  <c r="J148" i="1"/>
  <c r="J144" i="1"/>
  <c r="J149" i="1"/>
  <c r="J145" i="1"/>
  <c r="J146" i="1"/>
  <c r="J140" i="1"/>
  <c r="J150" i="1"/>
  <c r="J138" i="1"/>
  <c r="J130" i="1"/>
  <c r="J131" i="1"/>
  <c r="J132" i="1"/>
  <c r="J133" i="1"/>
  <c r="J134" i="1"/>
  <c r="J135" i="1"/>
  <c r="J129" i="1"/>
  <c r="J123" i="1"/>
  <c r="J117" i="1"/>
  <c r="J116" i="1"/>
  <c r="J119" i="1"/>
  <c r="J124" i="1"/>
  <c r="J122" i="1"/>
  <c r="J125" i="1"/>
  <c r="J121" i="1"/>
  <c r="J120" i="1"/>
  <c r="J126" i="1"/>
  <c r="J118" i="1"/>
  <c r="J110" i="1"/>
  <c r="J111" i="1"/>
  <c r="J112" i="1"/>
  <c r="J113" i="1"/>
  <c r="J109" i="1"/>
  <c r="J101" i="1"/>
  <c r="J102" i="1"/>
  <c r="J103" i="1"/>
  <c r="J106" i="1"/>
  <c r="J104" i="1"/>
  <c r="J105" i="1"/>
  <c r="J100" i="1"/>
  <c r="J92" i="1"/>
  <c r="J96" i="1"/>
  <c r="J93" i="1"/>
  <c r="J94" i="1"/>
  <c r="J95" i="1"/>
  <c r="J97" i="1"/>
  <c r="J91" i="1"/>
  <c r="J87" i="1"/>
  <c r="J88" i="1"/>
  <c r="J86" i="1"/>
  <c r="J80" i="1"/>
  <c r="J81" i="1"/>
  <c r="J82" i="1"/>
  <c r="J83" i="1"/>
  <c r="J79" i="1"/>
  <c r="J72" i="1"/>
  <c r="J73" i="1"/>
  <c r="J74" i="1"/>
  <c r="J75" i="1"/>
  <c r="J76" i="1"/>
  <c r="J71" i="1"/>
  <c r="J63" i="1"/>
  <c r="K63" i="1"/>
  <c r="J64" i="1"/>
  <c r="K64" i="1"/>
  <c r="J65" i="1"/>
  <c r="K65" i="1"/>
  <c r="J66" i="1"/>
  <c r="K66" i="1"/>
  <c r="J67" i="1"/>
  <c r="K67" i="1"/>
  <c r="J68" i="1"/>
  <c r="K68" i="1"/>
  <c r="K62" i="1"/>
  <c r="J62" i="1"/>
  <c r="J51" i="1"/>
  <c r="J52" i="1"/>
  <c r="J54" i="1"/>
  <c r="J55" i="1"/>
  <c r="J56" i="1"/>
  <c r="J57" i="1"/>
  <c r="J58" i="1"/>
  <c r="J59" i="1"/>
  <c r="J45" i="1"/>
  <c r="J41" i="1"/>
  <c r="J42" i="1"/>
  <c r="J44" i="1"/>
  <c r="J43" i="1"/>
  <c r="J33" i="1"/>
  <c r="J35" i="1"/>
  <c r="J22" i="1"/>
  <c r="J27" i="1"/>
  <c r="J12" i="1"/>
  <c r="J17" i="1"/>
  <c r="J11" i="1"/>
  <c r="J6" i="1"/>
  <c r="J7" i="1"/>
  <c r="J8" i="1"/>
  <c r="H22" i="6"/>
  <c r="H27" i="6"/>
  <c r="H70" i="6"/>
  <c r="H80" i="6"/>
  <c r="H20" i="6"/>
  <c r="H29" i="6"/>
  <c r="H53" i="6"/>
  <c r="H56" i="6"/>
  <c r="H35" i="6"/>
  <c r="H31" i="6"/>
  <c r="H12" i="6"/>
  <c r="H17" i="6"/>
  <c r="H24" i="6"/>
  <c r="H66" i="6"/>
  <c r="H59" i="6"/>
  <c r="H77" i="6"/>
  <c r="H10" i="6"/>
  <c r="H40" i="6"/>
  <c r="H62" i="6"/>
  <c r="H71" i="6"/>
  <c r="H89" i="6"/>
  <c r="H82" i="6"/>
  <c r="H84" i="6"/>
  <c r="H8" i="6"/>
  <c r="H30" i="6"/>
  <c r="H69" i="6"/>
  <c r="H85" i="6"/>
  <c r="H9" i="6"/>
  <c r="H16" i="6"/>
  <c r="H32" i="6"/>
  <c r="H33" i="6"/>
  <c r="H36" i="6"/>
  <c r="H39" i="6"/>
  <c r="H47" i="6"/>
  <c r="H45" i="6"/>
  <c r="H51" i="6"/>
  <c r="H57" i="6"/>
  <c r="H11" i="6"/>
  <c r="H37" i="6"/>
  <c r="H54" i="6"/>
  <c r="H61" i="6"/>
  <c r="H78" i="6"/>
  <c r="H79" i="6"/>
  <c r="H6" i="6"/>
  <c r="H19" i="6"/>
  <c r="H21" i="6"/>
  <c r="H23" i="6"/>
  <c r="H41" i="6"/>
  <c r="H25" i="6"/>
  <c r="H44" i="6"/>
  <c r="H49" i="6"/>
  <c r="H55" i="6"/>
  <c r="H63" i="6"/>
  <c r="H64" i="6"/>
  <c r="H72" i="6"/>
  <c r="H13" i="6"/>
  <c r="H73" i="6"/>
  <c r="H86" i="6"/>
  <c r="H7" i="6"/>
  <c r="H14" i="6"/>
  <c r="H15" i="6"/>
  <c r="H26" i="6"/>
  <c r="H28" i="6"/>
  <c r="H42" i="6"/>
  <c r="H60" i="6"/>
  <c r="H75" i="6"/>
  <c r="H67" i="6"/>
  <c r="H34" i="6"/>
  <c r="H46" i="6"/>
  <c r="H43" i="6"/>
  <c r="H38" i="6"/>
  <c r="H50" i="6"/>
  <c r="H48" i="6"/>
  <c r="H52" i="6"/>
  <c r="H58" i="6"/>
  <c r="H65" i="6"/>
  <c r="H68" i="6"/>
  <c r="H76" i="6"/>
  <c r="H74" i="6"/>
  <c r="H83" i="6"/>
  <c r="H88" i="6"/>
  <c r="H87" i="6"/>
  <c r="H81" i="6"/>
  <c r="H90" i="6"/>
  <c r="H18" i="6"/>
  <c r="F22" i="6"/>
  <c r="F27" i="6"/>
  <c r="F70" i="6"/>
  <c r="F80" i="6"/>
  <c r="F20" i="6"/>
  <c r="F29" i="6"/>
  <c r="F53" i="6"/>
  <c r="F56" i="6"/>
  <c r="F35" i="6"/>
  <c r="F31" i="6"/>
  <c r="F12" i="6"/>
  <c r="F17" i="6"/>
  <c r="F24" i="6"/>
  <c r="F66" i="6"/>
  <c r="F59" i="6"/>
  <c r="F77" i="6"/>
  <c r="F10" i="6"/>
  <c r="F40" i="6"/>
  <c r="F62" i="6"/>
  <c r="F71" i="6"/>
  <c r="F89" i="6"/>
  <c r="F82" i="6"/>
  <c r="F84" i="6"/>
  <c r="F8" i="6"/>
  <c r="F30" i="6"/>
  <c r="F69" i="6"/>
  <c r="F85" i="6"/>
  <c r="F9" i="6"/>
  <c r="F16" i="6"/>
  <c r="F32" i="6"/>
  <c r="F33" i="6"/>
  <c r="F36" i="6"/>
  <c r="F39" i="6"/>
  <c r="F47" i="6"/>
  <c r="F45" i="6"/>
  <c r="F51" i="6"/>
  <c r="F57" i="6"/>
  <c r="F11" i="6"/>
  <c r="F37" i="6"/>
  <c r="F54" i="6"/>
  <c r="F61" i="6"/>
  <c r="F78" i="6"/>
  <c r="F79" i="6"/>
  <c r="F6" i="6"/>
  <c r="F19" i="6"/>
  <c r="F21" i="6"/>
  <c r="F23" i="6"/>
  <c r="F41" i="6"/>
  <c r="F25" i="6"/>
  <c r="F44" i="6"/>
  <c r="F49" i="6"/>
  <c r="F55" i="6"/>
  <c r="F63" i="6"/>
  <c r="F64" i="6"/>
  <c r="F72" i="6"/>
  <c r="F13" i="6"/>
  <c r="F73" i="6"/>
  <c r="F86" i="6"/>
  <c r="F7" i="6"/>
  <c r="F14" i="6"/>
  <c r="F15" i="6"/>
  <c r="F26" i="6"/>
  <c r="F28" i="6"/>
  <c r="F42" i="6"/>
  <c r="F60" i="6"/>
  <c r="F75" i="6"/>
  <c r="F67" i="6"/>
  <c r="F34" i="6"/>
  <c r="F46" i="6"/>
  <c r="F43" i="6"/>
  <c r="F38" i="6"/>
  <c r="F50" i="6"/>
  <c r="F48" i="6"/>
  <c r="F52" i="6"/>
  <c r="F58" i="6"/>
  <c r="F65" i="6"/>
  <c r="F68" i="6"/>
  <c r="F76" i="6"/>
  <c r="F74" i="6"/>
  <c r="F83" i="6"/>
  <c r="F88" i="6"/>
  <c r="F87" i="6"/>
  <c r="F81" i="6"/>
  <c r="F90" i="6"/>
  <c r="F18" i="6"/>
  <c r="D22" i="6"/>
  <c r="D27" i="6"/>
  <c r="D70" i="6"/>
  <c r="D80" i="6"/>
  <c r="D20" i="6"/>
  <c r="D29" i="6"/>
  <c r="D53" i="6"/>
  <c r="D56" i="6"/>
  <c r="D35" i="6"/>
  <c r="D31" i="6"/>
  <c r="D12" i="6"/>
  <c r="D17" i="6"/>
  <c r="D24" i="6"/>
  <c r="D66" i="6"/>
  <c r="D59" i="6"/>
  <c r="D77" i="6"/>
  <c r="D10" i="6"/>
  <c r="D40" i="6"/>
  <c r="D62" i="6"/>
  <c r="D71" i="6"/>
  <c r="D89" i="6"/>
  <c r="D82" i="6"/>
  <c r="D84" i="6"/>
  <c r="D8" i="6"/>
  <c r="D30" i="6"/>
  <c r="D69" i="6"/>
  <c r="D85" i="6"/>
  <c r="D9" i="6"/>
  <c r="D16" i="6"/>
  <c r="D32" i="6"/>
  <c r="D33" i="6"/>
  <c r="D36" i="6"/>
  <c r="D39" i="6"/>
  <c r="D47" i="6"/>
  <c r="D45" i="6"/>
  <c r="D51" i="6"/>
  <c r="D57" i="6"/>
  <c r="D11" i="6"/>
  <c r="D37" i="6"/>
  <c r="D54" i="6"/>
  <c r="D61" i="6"/>
  <c r="D78" i="6"/>
  <c r="D79" i="6"/>
  <c r="D6" i="6"/>
  <c r="D19" i="6"/>
  <c r="D21" i="6"/>
  <c r="D23" i="6"/>
  <c r="D41" i="6"/>
  <c r="D25" i="6"/>
  <c r="D44" i="6"/>
  <c r="D49" i="6"/>
  <c r="D55" i="6"/>
  <c r="D63" i="6"/>
  <c r="D64" i="6"/>
  <c r="D72" i="6"/>
  <c r="D13" i="6"/>
  <c r="D73" i="6"/>
  <c r="D86" i="6"/>
  <c r="D7" i="6"/>
  <c r="D14" i="6"/>
  <c r="D15" i="6"/>
  <c r="D26" i="6"/>
  <c r="D28" i="6"/>
  <c r="D42" i="6"/>
  <c r="D60" i="6"/>
  <c r="D75" i="6"/>
  <c r="D67" i="6"/>
  <c r="D34" i="6"/>
  <c r="D46" i="6"/>
  <c r="D43" i="6"/>
  <c r="D38" i="6"/>
  <c r="D50" i="6"/>
  <c r="D48" i="6"/>
  <c r="D52" i="6"/>
  <c r="D58" i="6"/>
  <c r="D65" i="6"/>
  <c r="D68" i="6"/>
  <c r="D76" i="6"/>
  <c r="D74" i="6"/>
  <c r="D83" i="6"/>
  <c r="D88" i="6"/>
  <c r="D87" i="6"/>
  <c r="D81" i="6"/>
  <c r="D90" i="6"/>
  <c r="D18" i="6"/>
  <c r="B18" i="6"/>
  <c r="B22" i="6"/>
  <c r="B27" i="6"/>
  <c r="B70" i="6"/>
  <c r="B80" i="6"/>
  <c r="B20" i="6"/>
  <c r="B29" i="6"/>
  <c r="B53" i="6"/>
  <c r="B56" i="6"/>
  <c r="B35" i="6"/>
  <c r="B31" i="6"/>
  <c r="B12" i="6"/>
  <c r="B17" i="6"/>
  <c r="B24" i="6"/>
  <c r="B66" i="6"/>
  <c r="B59" i="6"/>
  <c r="B77" i="6"/>
  <c r="B10" i="6"/>
  <c r="B40" i="6"/>
  <c r="B62" i="6"/>
  <c r="B71" i="6"/>
  <c r="B89" i="6"/>
  <c r="B82" i="6"/>
  <c r="B84" i="6"/>
  <c r="B8" i="6"/>
  <c r="B30" i="6"/>
  <c r="B69" i="6"/>
  <c r="B85" i="6"/>
  <c r="B9" i="6"/>
  <c r="B16" i="6"/>
  <c r="B32" i="6"/>
  <c r="B33" i="6"/>
  <c r="B36" i="6"/>
  <c r="B39" i="6"/>
  <c r="B47" i="6"/>
  <c r="B45" i="6"/>
  <c r="B51" i="6"/>
  <c r="B57" i="6"/>
  <c r="B11" i="6"/>
  <c r="B37" i="6"/>
  <c r="B54" i="6"/>
  <c r="B61" i="6"/>
  <c r="B78" i="6"/>
  <c r="B79" i="6"/>
  <c r="B6" i="6"/>
  <c r="B19" i="6"/>
  <c r="B21" i="6"/>
  <c r="B23" i="6"/>
  <c r="B41" i="6"/>
  <c r="B25" i="6"/>
  <c r="B44" i="6"/>
  <c r="B49" i="6"/>
  <c r="B55" i="6"/>
  <c r="B63" i="6"/>
  <c r="B64" i="6"/>
  <c r="B72" i="6"/>
  <c r="B13" i="6"/>
  <c r="B73" i="6"/>
  <c r="B86" i="6"/>
  <c r="B7" i="6"/>
  <c r="B14" i="6"/>
  <c r="B15" i="6"/>
  <c r="B26" i="6"/>
  <c r="B28" i="6"/>
  <c r="B42" i="6"/>
  <c r="B60" i="6"/>
  <c r="B75" i="6"/>
  <c r="B67" i="6"/>
  <c r="B34" i="6"/>
  <c r="B46" i="6"/>
  <c r="B43" i="6"/>
  <c r="B38" i="6"/>
  <c r="B50" i="6"/>
  <c r="B48" i="6"/>
  <c r="B52" i="6"/>
  <c r="B58" i="6"/>
  <c r="B65" i="6"/>
  <c r="B68" i="6"/>
  <c r="B76" i="6"/>
  <c r="B74" i="6"/>
  <c r="B83" i="6"/>
  <c r="B88" i="6"/>
  <c r="B87" i="6"/>
  <c r="B81" i="6"/>
  <c r="B90" i="6"/>
  <c r="K211" i="1"/>
  <c r="K156" i="1"/>
  <c r="K147" i="1"/>
  <c r="K139" i="1"/>
  <c r="K122" i="1"/>
  <c r="K113" i="1"/>
  <c r="G50" i="1"/>
  <c r="J50" i="1" s="1"/>
  <c r="G49" i="1"/>
  <c r="J49" i="1" s="1"/>
  <c r="G39" i="1"/>
  <c r="J39" i="1" s="1"/>
  <c r="G40" i="1"/>
  <c r="J40" i="1" s="1"/>
  <c r="G34" i="1"/>
  <c r="J34" i="1" s="1"/>
  <c r="G32" i="1"/>
  <c r="J32" i="1" s="1"/>
  <c r="G31" i="1"/>
  <c r="J31" i="1" s="1"/>
  <c r="G30" i="1"/>
  <c r="J30" i="1" s="1"/>
  <c r="G25" i="1"/>
  <c r="J25" i="1" s="1"/>
  <c r="G23" i="1"/>
  <c r="J23" i="1" s="1"/>
  <c r="G24" i="1"/>
  <c r="J24" i="1" s="1"/>
  <c r="G21" i="1"/>
  <c r="J21" i="1" s="1"/>
  <c r="G20" i="1"/>
  <c r="J20" i="1" s="1"/>
  <c r="G53" i="1"/>
  <c r="J53" i="1" s="1"/>
  <c r="G48" i="1"/>
  <c r="J48" i="1" s="1"/>
  <c r="G38" i="1"/>
  <c r="J38" i="1" s="1"/>
  <c r="G15" i="1"/>
  <c r="J15" i="1" s="1"/>
  <c r="G14" i="1"/>
  <c r="J14" i="1" s="1"/>
  <c r="G16" i="1"/>
  <c r="J16" i="1" s="1"/>
  <c r="G13" i="1"/>
  <c r="J13" i="1" s="1"/>
  <c r="K207" i="1" l="1"/>
  <c r="K206" i="1"/>
  <c r="I21" i="1"/>
  <c r="I49" i="1"/>
  <c r="I34" i="1"/>
  <c r="I20" i="1"/>
  <c r="I30" i="1"/>
  <c r="I16" i="1"/>
  <c r="I25" i="1"/>
  <c r="I15" i="1"/>
  <c r="I24" i="1"/>
  <c r="I32" i="1"/>
  <c r="I40" i="1"/>
  <c r="I14" i="1"/>
  <c r="I23" i="1"/>
  <c r="I31" i="1"/>
  <c r="I39" i="1"/>
  <c r="I53" i="1"/>
  <c r="I50" i="1"/>
  <c r="I13" i="1"/>
  <c r="I38" i="1"/>
  <c r="I48" i="1"/>
  <c r="H32" i="1"/>
  <c r="K32" i="1" s="1"/>
  <c r="H39" i="1"/>
  <c r="H12" i="1"/>
  <c r="K12" i="1" s="1"/>
  <c r="H31" i="1"/>
  <c r="K31" i="1" s="1"/>
  <c r="H23" i="1"/>
  <c r="H45" i="1"/>
  <c r="K45" i="1" s="1"/>
  <c r="H58" i="1"/>
  <c r="K58" i="1" s="1"/>
  <c r="H50" i="1"/>
  <c r="K50" i="1" s="1"/>
  <c r="H17" i="1"/>
  <c r="K17" i="1" s="1"/>
  <c r="H22" i="1"/>
  <c r="K22" i="1" s="1"/>
  <c r="H44" i="1"/>
  <c r="K44" i="1" s="1"/>
  <c r="H57" i="1"/>
  <c r="K57" i="1" s="1"/>
  <c r="H49" i="1"/>
  <c r="K49" i="1" s="1"/>
  <c r="H25" i="1"/>
  <c r="K25" i="1" s="1"/>
  <c r="H48" i="1"/>
  <c r="K48" i="1" s="1"/>
  <c r="H59" i="1"/>
  <c r="K59" i="1" s="1"/>
  <c r="H16" i="1"/>
  <c r="K16" i="1" s="1"/>
  <c r="H43" i="1"/>
  <c r="K43" i="1" s="1"/>
  <c r="H15" i="1"/>
  <c r="K15" i="1" s="1"/>
  <c r="H35" i="1"/>
  <c r="K35" i="1" s="1"/>
  <c r="H42" i="1"/>
  <c r="K42" i="1" s="1"/>
  <c r="H55" i="1"/>
  <c r="K55" i="1" s="1"/>
  <c r="H20" i="1"/>
  <c r="K20" i="1" s="1"/>
  <c r="H52" i="1"/>
  <c r="K52" i="1" s="1"/>
  <c r="H24" i="1"/>
  <c r="K24" i="1" s="1"/>
  <c r="H56" i="1"/>
  <c r="K56" i="1" s="1"/>
  <c r="H11" i="1"/>
  <c r="K11" i="1" s="1"/>
  <c r="H14" i="1"/>
  <c r="K14" i="1" s="1"/>
  <c r="H27" i="1"/>
  <c r="H34" i="1"/>
  <c r="K34" i="1" s="1"/>
  <c r="H41" i="1"/>
  <c r="K41" i="1" s="1"/>
  <c r="H54" i="1"/>
  <c r="K54" i="1" s="1"/>
  <c r="H30" i="1"/>
  <c r="K30" i="1" s="1"/>
  <c r="H51" i="1"/>
  <c r="K51" i="1" s="1"/>
  <c r="H21" i="1"/>
  <c r="K21" i="1" s="1"/>
  <c r="H13" i="1"/>
  <c r="K13" i="1" s="1"/>
  <c r="H26" i="1"/>
  <c r="K26" i="1" s="1"/>
  <c r="H33" i="1"/>
  <c r="K33" i="1" s="1"/>
  <c r="H40" i="1"/>
  <c r="K40" i="1" s="1"/>
  <c r="H53" i="1"/>
  <c r="K53" i="1" s="1"/>
  <c r="H38" i="1"/>
  <c r="K38" i="1" s="1"/>
  <c r="K191" i="1"/>
  <c r="K192" i="1"/>
  <c r="K193" i="1"/>
  <c r="A87" i="6"/>
  <c r="A7" i="6"/>
  <c r="A79" i="6"/>
  <c r="A62" i="6"/>
  <c r="A70" i="6"/>
  <c r="A75" i="6"/>
  <c r="A44" i="6"/>
  <c r="A69" i="6"/>
  <c r="A56" i="6"/>
  <c r="A60" i="6"/>
  <c r="A10" i="6"/>
  <c r="A67" i="6"/>
  <c r="A49" i="6"/>
  <c r="A45" i="6"/>
  <c r="A12" i="6"/>
  <c r="A86" i="6"/>
  <c r="A78" i="6"/>
  <c r="A40" i="6"/>
  <c r="A31" i="6"/>
  <c r="A88" i="6"/>
  <c r="A73" i="6"/>
  <c r="A61" i="6"/>
  <c r="A30" i="6"/>
  <c r="A22" i="6"/>
  <c r="A58" i="6"/>
  <c r="A85" i="6"/>
  <c r="A52" i="6"/>
  <c r="A47" i="6"/>
  <c r="A48" i="6"/>
  <c r="A39" i="6"/>
  <c r="A35" i="6"/>
  <c r="A42" i="6"/>
  <c r="A8" i="6"/>
  <c r="A84" i="6"/>
  <c r="A76" i="6"/>
  <c r="A82" i="6"/>
  <c r="A89" i="6"/>
  <c r="A81" i="6"/>
  <c r="A65" i="6"/>
  <c r="A34" i="6"/>
  <c r="A14" i="6"/>
  <c r="A55" i="6"/>
  <c r="A6" i="6"/>
  <c r="A51" i="6"/>
  <c r="A71" i="6"/>
  <c r="A80" i="6"/>
  <c r="A50" i="6"/>
  <c r="A41" i="6"/>
  <c r="A36" i="6"/>
  <c r="A77" i="6"/>
  <c r="A38" i="6"/>
  <c r="A72" i="6"/>
  <c r="A37" i="6"/>
  <c r="A53" i="6"/>
  <c r="A43" i="6"/>
  <c r="A64" i="6"/>
  <c r="A11" i="6"/>
  <c r="A29" i="6"/>
  <c r="A68" i="6"/>
  <c r="A46" i="6"/>
  <c r="A63" i="6"/>
  <c r="A16" i="6"/>
  <c r="A24" i="6"/>
  <c r="A9" i="6"/>
  <c r="A27" i="6"/>
  <c r="A83" i="6"/>
  <c r="A13" i="6"/>
  <c r="A54" i="6"/>
  <c r="A74" i="6"/>
  <c r="A28" i="6"/>
  <c r="A23" i="6"/>
  <c r="A33" i="6"/>
  <c r="A59" i="6"/>
  <c r="A18" i="6"/>
  <c r="A26" i="6"/>
  <c r="A21" i="6"/>
  <c r="A32" i="6"/>
  <c r="A66" i="6"/>
  <c r="A90" i="6"/>
  <c r="A15" i="6"/>
  <c r="A19" i="6"/>
  <c r="A57" i="6"/>
  <c r="A20" i="6"/>
  <c r="A17" i="6"/>
  <c r="K39" i="1"/>
  <c r="K23" i="1"/>
  <c r="K27" i="1"/>
  <c r="K194" i="1" l="1"/>
  <c r="J194" i="1" l="1"/>
</calcChain>
</file>

<file path=xl/sharedStrings.xml><?xml version="1.0" encoding="utf-8"?>
<sst xmlns="http://schemas.openxmlformats.org/spreadsheetml/2006/main" count="1067" uniqueCount="302">
  <si>
    <t>Number of ticks</t>
  </si>
  <si>
    <t>Percentage</t>
  </si>
  <si>
    <t>S&amp;P 500</t>
  </si>
  <si>
    <t>Eurodollar</t>
  </si>
  <si>
    <t>Gold</t>
  </si>
  <si>
    <t>Copper</t>
  </si>
  <si>
    <t>Wheat</t>
  </si>
  <si>
    <t/>
  </si>
  <si>
    <t>Indian Rupee</t>
  </si>
  <si>
    <t>Euro FX</t>
  </si>
  <si>
    <t>HANG SENG</t>
  </si>
  <si>
    <t>Singapore Dollar</t>
  </si>
  <si>
    <t>Korean Won</t>
  </si>
  <si>
    <t>Cocoa</t>
  </si>
  <si>
    <t>WTI Crude Oil</t>
  </si>
  <si>
    <t>Cotton #2</t>
  </si>
  <si>
    <t>10yr US Treasury Note</t>
  </si>
  <si>
    <t>Heating Oil #2</t>
  </si>
  <si>
    <t>CBOE VIX</t>
  </si>
  <si>
    <t>3M Sterling</t>
  </si>
  <si>
    <t>Japanese Yen</t>
  </si>
  <si>
    <t>3M Euroyen</t>
  </si>
  <si>
    <t>Brent Crude Oil</t>
  </si>
  <si>
    <t>CAC40</t>
  </si>
  <si>
    <t>Turkish New Lira</t>
  </si>
  <si>
    <t>Euro Bund (10yr)</t>
  </si>
  <si>
    <t>Euro Schatz (2yr)</t>
  </si>
  <si>
    <t>Corn</t>
  </si>
  <si>
    <t>Platinum</t>
  </si>
  <si>
    <t>Euro STOXX 50</t>
  </si>
  <si>
    <t>KOSPI2</t>
  </si>
  <si>
    <t>British Pound</t>
  </si>
  <si>
    <t>Taiwan Dollar</t>
  </si>
  <si>
    <t>Soybeans</t>
  </si>
  <si>
    <t>Gasoline RBOB</t>
  </si>
  <si>
    <t xml:space="preserve">Coffee </t>
  </si>
  <si>
    <t>Nickel (primary)</t>
  </si>
  <si>
    <t>Sugar #11</t>
  </si>
  <si>
    <t>Polish Zloty</t>
  </si>
  <si>
    <t>Nikkei 225</t>
  </si>
  <si>
    <t>Soybean Oil</t>
  </si>
  <si>
    <t>Natural Gas (HH)</t>
  </si>
  <si>
    <t>Canadian 10yr Bond</t>
  </si>
  <si>
    <t>Australian Dollar</t>
  </si>
  <si>
    <t>3M Euroswiss</t>
  </si>
  <si>
    <t>Lean Hogs</t>
  </si>
  <si>
    <t>New Zealand Dollar</t>
  </si>
  <si>
    <t>DAX</t>
  </si>
  <si>
    <t>Indonesian Rupiah</t>
  </si>
  <si>
    <t>Brazilian Real</t>
  </si>
  <si>
    <t>Soybean Meal</t>
  </si>
  <si>
    <t>FTSE 100</t>
  </si>
  <si>
    <t>IBEX 35</t>
  </si>
  <si>
    <t>Swiss Franc</t>
  </si>
  <si>
    <t>FTSE/MIB</t>
  </si>
  <si>
    <t>Silver</t>
  </si>
  <si>
    <t>Malaysian Ringgit</t>
  </si>
  <si>
    <t>5yr US Treasury Note</t>
  </si>
  <si>
    <t>Zinc (high grade)</t>
  </si>
  <si>
    <t>30yr US Treasury Bond</t>
  </si>
  <si>
    <t>S&amp;P/TSX 60</t>
  </si>
  <si>
    <t>3M Euro Euribor</t>
  </si>
  <si>
    <t>Gas Oil</t>
  </si>
  <si>
    <t>Live Cattle</t>
  </si>
  <si>
    <t>Palladium</t>
  </si>
  <si>
    <t>Mexican Peso</t>
  </si>
  <si>
    <t>Bank Accept (Canada)</t>
  </si>
  <si>
    <t>Aluminum (primary)</t>
  </si>
  <si>
    <t>Swedish Krona</t>
  </si>
  <si>
    <t>2yr US Treasury Note</t>
  </si>
  <si>
    <t>Norwegian Krone</t>
  </si>
  <si>
    <t>10yr Japanese Government Bond</t>
  </si>
  <si>
    <t>Lead</t>
  </si>
  <si>
    <t>Russian Ruble</t>
  </si>
  <si>
    <t>Tin</t>
  </si>
  <si>
    <t>South African Rand</t>
  </si>
  <si>
    <t>Philippine Peso</t>
  </si>
  <si>
    <t>Long Gilt</t>
  </si>
  <si>
    <t>Czech Koruna</t>
  </si>
  <si>
    <t>Euro Bobl (5yr)</t>
  </si>
  <si>
    <t>Argentine Peso</t>
  </si>
  <si>
    <t>Nasdaq</t>
  </si>
  <si>
    <t>Chilean Peso</t>
  </si>
  <si>
    <t>Canadian Dollar</t>
  </si>
  <si>
    <t>Momentum or Trend  Following</t>
  </si>
  <si>
    <t>Fundamental or Value</t>
  </si>
  <si>
    <t>Equal volatility weighted or Risk parity</t>
  </si>
  <si>
    <t>Equal notional weight</t>
  </si>
  <si>
    <t>Minimum-variance portfolio</t>
  </si>
  <si>
    <t>Sharpe ratio weighted</t>
  </si>
  <si>
    <t>Full distribution/ Omega</t>
  </si>
  <si>
    <t>Target volatility mechanism</t>
  </si>
  <si>
    <t>Drawdown limits</t>
  </si>
  <si>
    <t>Value at Risk (VaR)</t>
  </si>
  <si>
    <t>Unconstrained/do nothing</t>
  </si>
  <si>
    <t>other</t>
  </si>
  <si>
    <t>0.00%</t>
  </si>
  <si>
    <t>3.12%</t>
  </si>
  <si>
    <t>Other</t>
  </si>
  <si>
    <t>VSTOXX</t>
  </si>
  <si>
    <t>VDAX</t>
  </si>
  <si>
    <t>15.62%</t>
  </si>
  <si>
    <t>Daily</t>
  </si>
  <si>
    <t>Intraday, multiple times per day</t>
  </si>
  <si>
    <t>Weekly</t>
  </si>
  <si>
    <t>Monthly</t>
  </si>
  <si>
    <t>Quarterly</t>
  </si>
  <si>
    <t>Annually</t>
  </si>
  <si>
    <t>23.</t>
  </si>
  <si>
    <t xml:space="preserve"> </t>
  </si>
  <si>
    <t>36.</t>
  </si>
  <si>
    <t>10% p.a.</t>
  </si>
  <si>
    <t>5% p.a.</t>
  </si>
  <si>
    <t>7% p.a.</t>
  </si>
  <si>
    <t>12% p.a.</t>
  </si>
  <si>
    <t>15% p.a.</t>
  </si>
  <si>
    <t>3% p.a.</t>
  </si>
  <si>
    <t>20% p.a.</t>
  </si>
  <si>
    <t>38.</t>
  </si>
  <si>
    <t>less than 5</t>
  </si>
  <si>
    <t>39.</t>
  </si>
  <si>
    <t>Yes</t>
  </si>
  <si>
    <t>No</t>
  </si>
  <si>
    <t>40.</t>
  </si>
  <si>
    <t>41.</t>
  </si>
  <si>
    <t>12 months</t>
  </si>
  <si>
    <t>3 months</t>
  </si>
  <si>
    <t>1 month</t>
  </si>
  <si>
    <t>6 months</t>
  </si>
  <si>
    <t>2 months</t>
  </si>
  <si>
    <t>9 months</t>
  </si>
  <si>
    <t>18 months</t>
  </si>
  <si>
    <t>2 years</t>
  </si>
  <si>
    <t>15 months</t>
  </si>
  <si>
    <t>1.</t>
  </si>
  <si>
    <t>Type of market participant</t>
  </si>
  <si>
    <t>We are INVESTORS in CTAs and managed futures</t>
  </si>
  <si>
    <t>We are MANAGERS and run a CTA or managed futures programme</t>
  </si>
  <si>
    <t>We are CONSULTANTS to the CTA and managed futures industry</t>
  </si>
  <si>
    <t>We are BROKER DEALERS and cater to the CTA and managed futures industry</t>
  </si>
  <si>
    <t>2.</t>
  </si>
  <si>
    <t>Total firm AUM [USD]</t>
  </si>
  <si>
    <t xml:space="preserve">&lt;50m </t>
  </si>
  <si>
    <t>&gt;5bn</t>
  </si>
  <si>
    <t>50-100m</t>
  </si>
  <si>
    <t>1-5bn</t>
  </si>
  <si>
    <t xml:space="preserve">500m-1bn   </t>
  </si>
  <si>
    <t>N/A</t>
  </si>
  <si>
    <t>3.</t>
  </si>
  <si>
    <t>Type / Primary investors</t>
  </si>
  <si>
    <t>Fund of (Hedge) Fund</t>
  </si>
  <si>
    <t>Family Office</t>
  </si>
  <si>
    <t>Pension Fund</t>
  </si>
  <si>
    <t>Endowment Fund or Trust/Foundation</t>
  </si>
  <si>
    <t>Insurance Company</t>
  </si>
  <si>
    <t xml:space="preserve">Sovereign Wealth Fund </t>
  </si>
  <si>
    <t>4.</t>
  </si>
  <si>
    <t>Preferred investment vehicle / Primary investor vehicle</t>
  </si>
  <si>
    <t>Managed Accounts</t>
  </si>
  <si>
    <t>UCITS Fund</t>
  </si>
  <si>
    <t>Cayman/BVI Fund</t>
  </si>
  <si>
    <t>SIF/QIF/PIF</t>
  </si>
  <si>
    <t>5.</t>
  </si>
  <si>
    <t>AUM in CTAs or managed futures [USD]</t>
  </si>
  <si>
    <t>&lt;50m</t>
  </si>
  <si>
    <t>100-500m</t>
  </si>
  <si>
    <t>500m-1bn</t>
  </si>
  <si>
    <t>&gt;20bn</t>
  </si>
  <si>
    <t>5bn -20bn</t>
  </si>
  <si>
    <t>6.</t>
  </si>
  <si>
    <t>Location</t>
  </si>
  <si>
    <t>Europe</t>
  </si>
  <si>
    <t>USA</t>
  </si>
  <si>
    <t>UK</t>
  </si>
  <si>
    <t>Australia</t>
  </si>
  <si>
    <t>Canada</t>
  </si>
  <si>
    <t>Singapore</t>
  </si>
  <si>
    <t>Hong Kong</t>
  </si>
  <si>
    <t>Middle East</t>
  </si>
  <si>
    <t>China</t>
  </si>
  <si>
    <t>Africa</t>
  </si>
  <si>
    <t xml:space="preserve">Latin America </t>
  </si>
  <si>
    <t>7.</t>
  </si>
  <si>
    <t>Commodity Futures</t>
  </si>
  <si>
    <t>Energy (WTI Crude Oil, Brent Crude Oil, etc)</t>
  </si>
  <si>
    <t>Precious metals (Gold, Silver, Platinum, etc)</t>
  </si>
  <si>
    <t>Industrial metals (Copper, Aluminum, Nickel, etc)</t>
  </si>
  <si>
    <t>Grains (Wheat, Corn, Soybeans, etc)</t>
  </si>
  <si>
    <t xml:space="preserve">Softs (Coffee </t>
  </si>
  <si>
    <t>Live stock (Lean Hogs &amp; Live Cattle)</t>
  </si>
  <si>
    <t>8.</t>
  </si>
  <si>
    <t>Commodity Futures - Grains segments</t>
  </si>
  <si>
    <t>9.</t>
  </si>
  <si>
    <t>Commodity Futures - Softs segments</t>
  </si>
  <si>
    <t>10.</t>
  </si>
  <si>
    <t>Commodity Futures - Live stock segments</t>
  </si>
  <si>
    <t>11.</t>
  </si>
  <si>
    <t>Commodity Futures - Energy segments</t>
  </si>
  <si>
    <t>12.</t>
  </si>
  <si>
    <t>Commodity Futures - Industrial metals segments</t>
  </si>
  <si>
    <t>13.</t>
  </si>
  <si>
    <t>Commodity Futures - Precious metals segments</t>
  </si>
  <si>
    <t>14.</t>
  </si>
  <si>
    <t>Government Bond Futures</t>
  </si>
  <si>
    <t>15.</t>
  </si>
  <si>
    <t>Rate Futures</t>
  </si>
  <si>
    <t>16.</t>
  </si>
  <si>
    <t>Equity Index Futures</t>
  </si>
  <si>
    <t>17.</t>
  </si>
  <si>
    <t>Volatility Futures</t>
  </si>
  <si>
    <t>18.</t>
  </si>
  <si>
    <t>G10 Currency Futures</t>
  </si>
  <si>
    <t>19.</t>
  </si>
  <si>
    <t>EM Currency Forwards</t>
  </si>
  <si>
    <t>Colombian Peso</t>
  </si>
  <si>
    <t>21.</t>
  </si>
  <si>
    <t>22.</t>
  </si>
  <si>
    <t>Medium</t>
  </si>
  <si>
    <t>High</t>
  </si>
  <si>
    <t>Low</t>
  </si>
  <si>
    <t>24.</t>
  </si>
  <si>
    <t>100% systematic</t>
  </si>
  <si>
    <t>A mix between systematic and discretionary management</t>
  </si>
  <si>
    <t>100% discretionary</t>
  </si>
  <si>
    <t>26.</t>
  </si>
  <si>
    <t>28.</t>
  </si>
  <si>
    <t>Intraday</t>
  </si>
  <si>
    <t>30.</t>
  </si>
  <si>
    <t>32.</t>
  </si>
  <si>
    <t>34.</t>
  </si>
  <si>
    <t>&lt; 0.25% p.a.</t>
  </si>
  <si>
    <t>&gt; 2% pa</t>
  </si>
  <si>
    <t>35.</t>
  </si>
  <si>
    <t>&gt;20%</t>
  </si>
  <si>
    <t>&lt;5%</t>
  </si>
  <si>
    <t>US Libor</t>
  </si>
  <si>
    <t>A negotiated rate, e.g. 2, 3, or 5%</t>
  </si>
  <si>
    <t>A benchmark such as e.g. S&amp;P500, 10yr US Treasury, etc</t>
  </si>
  <si>
    <t>Comments</t>
  </si>
  <si>
    <t>* includes platform and '40 Act Fund</t>
  </si>
  <si>
    <t>* OATS (French Gov Bonds)</t>
  </si>
  <si>
    <t>* includes Investment Manager,  HNWI, Individual Investor, Bank, Asset Manager</t>
  </si>
  <si>
    <t>* Includes DJIA</t>
  </si>
  <si>
    <t>* Includes 1 x VSTOXX and 1 x VDAX, not options in 2014 survey</t>
  </si>
  <si>
    <t>General Comments</t>
  </si>
  <si>
    <t xml:space="preserve">Most common markets can probably be derived through looking at market liquidity. Equity / Bonds are more liquid than most true commodities, large CTAs will thus be forced to trade more in those markets as there is less capacity available in the "smaller" markets. The larger the CTA becomes, the more liquidity tilted it becomes. </t>
  </si>
  <si>
    <t xml:space="preserve">1) </t>
  </si>
  <si>
    <t xml:space="preserve">2) </t>
  </si>
  <si>
    <t>Rank</t>
  </si>
  <si>
    <t>Number of respondents</t>
  </si>
  <si>
    <t>Aggregate Weighted Results</t>
  </si>
  <si>
    <t>Other' selected by participants when referring to Financial Futures, not other commodities. Possible error in completion by participants</t>
  </si>
  <si>
    <t>2014 Survey</t>
  </si>
  <si>
    <t>Market</t>
  </si>
  <si>
    <t>2015 Survey</t>
  </si>
  <si>
    <t>CTAs will concentrate their trading in the more liquid futures markets on the best exchanges.</t>
  </si>
  <si>
    <t>No. of ticks</t>
  </si>
  <si>
    <t>Premium Selling, Short Term, Volatility Premium, Seasonal Patterns</t>
  </si>
  <si>
    <t>per signal generted, signal driven</t>
  </si>
  <si>
    <t>signal</t>
  </si>
  <si>
    <t>1.6 - 2% pa</t>
  </si>
  <si>
    <t>1.1 - 1.5% pa</t>
  </si>
  <si>
    <t>0.6 - 1% pa</t>
  </si>
  <si>
    <t>0.26 - 0.5% pa</t>
  </si>
  <si>
    <t>16 - 20%</t>
  </si>
  <si>
    <t>11 - 15%</t>
  </si>
  <si>
    <t>6 - 10%</t>
  </si>
  <si>
    <t>No Hurdle Rate</t>
  </si>
  <si>
    <t>11 to 20</t>
  </si>
  <si>
    <t>21 to 50</t>
  </si>
  <si>
    <t>51 or more</t>
  </si>
  <si>
    <t>6 to 10</t>
  </si>
  <si>
    <t>Using survey-led index parameterization creates a "relevant" benchmark index "from the industry for the industry"?</t>
  </si>
  <si>
    <t>Do you want your Firm's name to be mentioned as participant in this survey?</t>
  </si>
  <si>
    <t>Martin Advisory &amp; Consulting Services, LLC, SVQuant, Numen Capital, Metzler Asset Management, Gjensidige Forsikring, FEG, Kathrein Privatbank AG, Crescent Bay Capital Management, Inc., CERN</t>
  </si>
  <si>
    <t>Thorough questionnaire, clearly prepared by people who understand the dynamics of the industry... Curious to see results to see if there are any surprises. My suspicion is that responses will be quite in line with our approach to the space...</t>
  </si>
  <si>
    <t>2017 Survey</t>
  </si>
  <si>
    <t>Total</t>
  </si>
  <si>
    <t>Carry/Term structure arbitrage/Relative Value</t>
  </si>
  <si>
    <t>Which is the most common or popular return engine?</t>
  </si>
  <si>
    <t>What is the signal calculation frequency?</t>
  </si>
  <si>
    <t>What is the most common management style?</t>
  </si>
  <si>
    <t>What is the most common asset allocation method?</t>
  </si>
  <si>
    <t>What is the most common portfolio rebalancing frequency?</t>
  </si>
  <si>
    <t>What is the most common risk control method?</t>
  </si>
  <si>
    <t>What is the most common frequency for risk control?</t>
  </si>
  <si>
    <t>What is the most common Hurdle Rate?</t>
  </si>
  <si>
    <t>What is the most common High Water Mark Performance Fees?</t>
  </si>
  <si>
    <t>What is the most common Management Fees?</t>
  </si>
  <si>
    <t>What is the most common target volatility</t>
  </si>
  <si>
    <t>How many single markets make a "diversified" portfolio?</t>
  </si>
  <si>
    <t>Is there a need for an investible CTA benchmark index?</t>
  </si>
  <si>
    <t>What is a representative lookback period for a simple momentum or trend following strategy?</t>
  </si>
  <si>
    <t>Total Ticks</t>
  </si>
  <si>
    <t>Total ticks</t>
  </si>
  <si>
    <t>3)</t>
  </si>
  <si>
    <t>Disclaimer</t>
  </si>
  <si>
    <t>This material is confidential. No part of it may be reproduced, distributed or transmitted without written permission. The information within this material is issued by J8 Capital Management LLP to sophisticated investors who are professional clients or eligible counterparties under the Rules of the United Kingdom Financial Conduct Authority ("FCA") or other jurisdiction as applicable.</t>
  </si>
  <si>
    <t>The information contained in this material does not constitute a distribution, an offer to sell or the solicitation of an offer to buy any securities or products in any jurisdiction in which such an offer or invitation is not authorised and/or would be contrary to local law or regulation. This material does not constitute a financial offer or promotion and is for information purposes only and does not constitute investment, legal, tax or other advice. Any offering is made only pursuant to the relevant offering document and the relevant subscription application, all of which must be read in their entirety. No offer to purchase securities will be made or accepted prior to receipt by the offeree of these documents and the completion of all appropriate documentation.</t>
  </si>
  <si>
    <t>This material contains data derived as a result of backtesting of data and is provided in good faith using our standard methodology for information of this kind. The methodology relies on proprietary models, empirical data, assumptions and such other information that we believe to be accurate and reasonable. We make, however, no representation as to the accuracy, completeness or appropriateness of such methodology and accept no liability for your use of the information. Specifically, there is no assurance that other investment managers and advisors or brokers or banks would derive the same results for the backtest period. No reliance may be placed upon the information or opinions contained in this document. No representation or warranty, express or implied, is given by or on behalf of J8 Capital Management LLP or any of its members as to the accuracy, completeness or fairness of the information or opinions contained herein and, to the fullest extent permitted by law, no responsibility or liability is accepted for any such information or opinions. The information included within this material does not disclose all of the risks and other significant aspects of entering into any particular transaction; any investment decision should be made solely upon the information contained in the final offering documents relating to the relevant transaction.</t>
  </si>
  <si>
    <t>Past performance is not indicative of future returns.</t>
  </si>
  <si>
    <t>J8 Capital Management LLP is incorporated under the Limited Liability Partnership Act 2000 as a limited liability partnership with company number OC371396, the partnership is limited and the registered office at 120 Pall Mall, London SW1Y 5EA is in England, United Kingdom, www.j8capital.com. J8 Capital Management LLP is authorised and regulated by the Financial Conduct Authority (FCA No. 767969).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</si>
</sst>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_-;\-* #,##0.0_-;_-* &quot;-&quot;??_-;_-@_-"/>
    <numFmt numFmtId="165" formatCode="_-* #,##0_-;\-* #,##0_-;_-* &quot;-&quot;??_-;_-@_-"/>
  </numFmts>
  <fonts count="10" x14ac:knownFonts="1">
    <font>
      <sz val="11"/>
      <color theme="1"/>
      <name val="Calibri"/>
      <family val="2"/>
      <scheme val="minor"/>
    </font>
    <font>
      <sz val="11"/>
      <color theme="1"/>
      <name val="Calibri"/>
      <family val="2"/>
      <scheme val="minor"/>
    </font>
    <font>
      <sz val="10"/>
      <name val="Arial"/>
      <family val="2"/>
    </font>
    <font>
      <sz val="9"/>
      <color theme="1" tint="0.34998626667073579"/>
      <name val="Arial"/>
      <family val="2"/>
    </font>
    <font>
      <b/>
      <sz val="9"/>
      <color theme="1" tint="0.34998626667073579"/>
      <name val="Arial"/>
      <family val="2"/>
    </font>
    <font>
      <sz val="9"/>
      <color theme="1" tint="0.34998626667073579"/>
      <name val="Calibri"/>
      <family val="2"/>
      <scheme val="minor"/>
    </font>
    <font>
      <b/>
      <sz val="9"/>
      <color theme="1" tint="0.34998626667073579"/>
      <name val="Calibri"/>
      <family val="2"/>
      <scheme val="minor"/>
    </font>
    <font>
      <u/>
      <sz val="9"/>
      <color theme="1" tint="0.34998626667073579"/>
      <name val="Calibri"/>
      <family val="2"/>
      <scheme val="minor"/>
    </font>
    <font>
      <b/>
      <sz val="9"/>
      <color rgb="FF595959"/>
      <name val="Calibri"/>
      <family val="2"/>
      <scheme val="minor"/>
    </font>
    <font>
      <sz val="9"/>
      <color rgb="FF595959"/>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41">
    <xf numFmtId="0" fontId="0" fillId="0" borderId="0" xfId="0"/>
    <xf numFmtId="0" fontId="3" fillId="0" borderId="0" xfId="0" applyFont="1" applyFill="1" applyBorder="1"/>
    <xf numFmtId="0" fontId="4" fillId="0" borderId="0" xfId="0" applyFont="1" applyFill="1" applyBorder="1" applyAlignment="1">
      <alignment horizontal="center"/>
    </xf>
    <xf numFmtId="10" fontId="4" fillId="0" borderId="0" xfId="0" applyNumberFormat="1" applyFont="1" applyFill="1" applyBorder="1" applyAlignment="1">
      <alignment horizontal="center"/>
    </xf>
    <xf numFmtId="10" fontId="5" fillId="0" borderId="0" xfId="1" applyNumberFormat="1" applyFont="1" applyFill="1" applyBorder="1" applyAlignment="1">
      <alignment horizontal="center"/>
    </xf>
    <xf numFmtId="0" fontId="5" fillId="0" borderId="0" xfId="0" applyFont="1" applyFill="1" applyBorder="1" applyAlignment="1">
      <alignment horizontal="center"/>
    </xf>
    <xf numFmtId="10" fontId="3" fillId="0" borderId="0" xfId="0" applyNumberFormat="1" applyFont="1" applyFill="1" applyBorder="1"/>
    <xf numFmtId="0" fontId="5" fillId="0" borderId="6" xfId="0" applyFont="1" applyFill="1" applyBorder="1" applyAlignment="1">
      <alignment horizontal="center"/>
    </xf>
    <xf numFmtId="0" fontId="5" fillId="0" borderId="9" xfId="0" applyFont="1" applyFill="1" applyBorder="1"/>
    <xf numFmtId="0" fontId="5" fillId="0" borderId="0" xfId="0" applyFont="1" applyFill="1" applyBorder="1"/>
    <xf numFmtId="0" fontId="5" fillId="0" borderId="6" xfId="0" applyFont="1" applyFill="1" applyBorder="1"/>
    <xf numFmtId="0" fontId="5" fillId="0" borderId="4" xfId="0" applyFont="1" applyFill="1" applyBorder="1"/>
    <xf numFmtId="0" fontId="5" fillId="0" borderId="5" xfId="0" applyFont="1" applyFill="1" applyBorder="1"/>
    <xf numFmtId="10" fontId="5" fillId="0" borderId="1" xfId="1" applyNumberFormat="1" applyFont="1" applyFill="1" applyBorder="1"/>
    <xf numFmtId="0" fontId="5" fillId="0" borderId="1" xfId="0" applyFont="1" applyFill="1" applyBorder="1"/>
    <xf numFmtId="10" fontId="5" fillId="0" borderId="4" xfId="1" applyNumberFormat="1" applyFont="1" applyFill="1" applyBorder="1"/>
    <xf numFmtId="10" fontId="5" fillId="0" borderId="0" xfId="1" applyNumberFormat="1" applyFont="1" applyFill="1" applyBorder="1"/>
    <xf numFmtId="165" fontId="5" fillId="0" borderId="0" xfId="0" applyNumberFormat="1" applyFont="1" applyFill="1" applyBorder="1"/>
    <xf numFmtId="165" fontId="5" fillId="0" borderId="9" xfId="3" applyNumberFormat="1" applyFont="1" applyFill="1" applyBorder="1"/>
    <xf numFmtId="10" fontId="5" fillId="0" borderId="0" xfId="0" applyNumberFormat="1" applyFont="1" applyFill="1" applyBorder="1"/>
    <xf numFmtId="0" fontId="5" fillId="0" borderId="7" xfId="0" applyFont="1" applyFill="1" applyBorder="1"/>
    <xf numFmtId="0" fontId="5" fillId="0" borderId="10" xfId="0" applyFont="1" applyFill="1" applyBorder="1"/>
    <xf numFmtId="0" fontId="5" fillId="0" borderId="3" xfId="0" applyFont="1" applyFill="1" applyBorder="1"/>
    <xf numFmtId="165" fontId="5" fillId="0" borderId="10" xfId="3" applyNumberFormat="1" applyFont="1" applyFill="1" applyBorder="1"/>
    <xf numFmtId="1" fontId="5" fillId="0" borderId="0" xfId="3" applyNumberFormat="1" applyFont="1" applyFill="1" applyBorder="1" applyAlignment="1">
      <alignment horizontal="right"/>
    </xf>
    <xf numFmtId="1" fontId="5" fillId="0" borderId="0" xfId="0" applyNumberFormat="1" applyFont="1" applyFill="1" applyBorder="1"/>
    <xf numFmtId="2" fontId="5" fillId="0" borderId="0" xfId="3" applyNumberFormat="1" applyFont="1" applyFill="1" applyBorder="1"/>
    <xf numFmtId="1" fontId="6" fillId="0" borderId="4" xfId="0" applyNumberFormat="1" applyFont="1" applyFill="1" applyBorder="1" applyAlignment="1">
      <alignment horizontal="center"/>
    </xf>
    <xf numFmtId="0" fontId="5" fillId="0" borderId="1" xfId="0" applyFont="1" applyFill="1" applyBorder="1" applyAlignment="1">
      <alignment horizontal="center" vertical="center"/>
    </xf>
    <xf numFmtId="1" fontId="5" fillId="0" borderId="1" xfId="0" applyNumberFormat="1" applyFont="1" applyFill="1" applyBorder="1" applyAlignment="1">
      <alignment horizontal="right" vertical="center"/>
    </xf>
    <xf numFmtId="1" fontId="5" fillId="0" borderId="4"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2" xfId="0" applyFont="1" applyFill="1" applyBorder="1"/>
    <xf numFmtId="10" fontId="5" fillId="0" borderId="2" xfId="1" applyNumberFormat="1" applyFont="1" applyFill="1" applyBorder="1"/>
    <xf numFmtId="10" fontId="5" fillId="0" borderId="2" xfId="0" applyNumberFormat="1" applyFont="1" applyFill="1" applyBorder="1"/>
    <xf numFmtId="1" fontId="5" fillId="0" borderId="2" xfId="3" applyNumberFormat="1" applyFont="1" applyFill="1" applyBorder="1" applyAlignment="1">
      <alignment horizontal="right"/>
    </xf>
    <xf numFmtId="1" fontId="5" fillId="0" borderId="8" xfId="0" applyNumberFormat="1" applyFont="1" applyFill="1" applyBorder="1"/>
    <xf numFmtId="2" fontId="5" fillId="0" borderId="2" xfId="3" applyNumberFormat="1" applyFont="1" applyFill="1" applyBorder="1"/>
    <xf numFmtId="1" fontId="5" fillId="0" borderId="6" xfId="0" applyNumberFormat="1" applyFont="1" applyFill="1" applyBorder="1"/>
    <xf numFmtId="10" fontId="5" fillId="0" borderId="3" xfId="1" applyNumberFormat="1" applyFont="1" applyFill="1" applyBorder="1"/>
    <xf numFmtId="10" fontId="5" fillId="0" borderId="3" xfId="0" applyNumberFormat="1" applyFont="1" applyFill="1" applyBorder="1"/>
    <xf numFmtId="1" fontId="5" fillId="0" borderId="3" xfId="3" applyNumberFormat="1" applyFont="1" applyFill="1" applyBorder="1" applyAlignment="1">
      <alignment horizontal="right"/>
    </xf>
    <xf numFmtId="1" fontId="5" fillId="0" borderId="7" xfId="0" applyNumberFormat="1" applyFont="1" applyFill="1" applyBorder="1"/>
    <xf numFmtId="2" fontId="5" fillId="0" borderId="3" xfId="3" applyNumberFormat="1" applyFont="1" applyFill="1" applyBorder="1"/>
    <xf numFmtId="0" fontId="5" fillId="0" borderId="2" xfId="0" applyFont="1" applyFill="1" applyBorder="1" applyAlignment="1"/>
    <xf numFmtId="0" fontId="5" fillId="0" borderId="0" xfId="0" applyFont="1" applyFill="1" applyBorder="1" applyAlignment="1"/>
    <xf numFmtId="0" fontId="5" fillId="0" borderId="0" xfId="0" applyFont="1" applyFill="1" applyBorder="1" applyAlignment="1">
      <alignment horizontal="right"/>
    </xf>
    <xf numFmtId="10" fontId="5" fillId="0" borderId="1" xfId="0" applyNumberFormat="1" applyFont="1" applyFill="1" applyBorder="1"/>
    <xf numFmtId="1" fontId="5" fillId="0" borderId="1" xfId="3" applyNumberFormat="1" applyFont="1" applyFill="1" applyBorder="1" applyAlignment="1">
      <alignment horizontal="right"/>
    </xf>
    <xf numFmtId="1" fontId="5" fillId="0" borderId="4" xfId="0" applyNumberFormat="1" applyFont="1" applyFill="1" applyBorder="1"/>
    <xf numFmtId="2" fontId="5" fillId="0" borderId="1" xfId="3" applyNumberFormat="1" applyFont="1" applyFill="1" applyBorder="1"/>
    <xf numFmtId="0" fontId="5" fillId="0" borderId="0" xfId="0" applyFont="1" applyFill="1" applyBorder="1" applyAlignment="1">
      <alignment horizontal="center" vertical="center"/>
    </xf>
    <xf numFmtId="1" fontId="5" fillId="0" borderId="0" xfId="0" applyNumberFormat="1" applyFont="1" applyFill="1" applyBorder="1" applyAlignment="1">
      <alignment horizontal="right" vertical="center"/>
    </xf>
    <xf numFmtId="1" fontId="5" fillId="0" borderId="6"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1" fontId="5" fillId="2" borderId="0" xfId="3" applyNumberFormat="1" applyFont="1" applyFill="1" applyBorder="1" applyAlignment="1">
      <alignment horizontal="right"/>
    </xf>
    <xf numFmtId="10" fontId="5" fillId="2" borderId="0" xfId="0" applyNumberFormat="1" applyFont="1" applyFill="1" applyBorder="1"/>
    <xf numFmtId="0" fontId="5" fillId="0" borderId="0" xfId="0" applyFont="1" applyFill="1" applyBorder="1" applyAlignment="1">
      <alignment horizontal="left"/>
    </xf>
    <xf numFmtId="0" fontId="5" fillId="0" borderId="0" xfId="0" quotePrefix="1" applyFont="1" applyFill="1" applyBorder="1"/>
    <xf numFmtId="0" fontId="5" fillId="0" borderId="3" xfId="0" applyFont="1" applyFill="1" applyBorder="1" applyAlignment="1">
      <alignment horizontal="right"/>
    </xf>
    <xf numFmtId="1" fontId="6" fillId="0" borderId="1" xfId="3" applyNumberFormat="1" applyFont="1" applyFill="1" applyBorder="1" applyAlignment="1">
      <alignment horizontal="right"/>
    </xf>
    <xf numFmtId="0" fontId="6" fillId="0" borderId="1" xfId="0" applyFont="1" applyFill="1" applyBorder="1" applyAlignment="1">
      <alignment horizontal="center"/>
    </xf>
    <xf numFmtId="9" fontId="5" fillId="0" borderId="0" xfId="0" applyNumberFormat="1" applyFont="1" applyFill="1" applyBorder="1"/>
    <xf numFmtId="0" fontId="5" fillId="2" borderId="0" xfId="0" applyFont="1" applyFill="1" applyBorder="1" applyAlignment="1"/>
    <xf numFmtId="0" fontId="5" fillId="2" borderId="0" xfId="0" applyFont="1" applyFill="1" applyBorder="1" applyAlignment="1">
      <alignment horizontal="center"/>
    </xf>
    <xf numFmtId="1" fontId="5" fillId="2" borderId="6" xfId="0" applyNumberFormat="1" applyFont="1" applyFill="1" applyBorder="1" applyAlignment="1">
      <alignment horizontal="center"/>
    </xf>
    <xf numFmtId="2" fontId="5" fillId="2" borderId="0" xfId="3" applyNumberFormat="1" applyFont="1" applyFill="1" applyBorder="1"/>
    <xf numFmtId="0" fontId="5" fillId="2" borderId="2" xfId="0" applyFont="1" applyFill="1" applyBorder="1" applyAlignment="1"/>
    <xf numFmtId="0" fontId="5" fillId="2" borderId="3" xfId="0" applyFont="1" applyFill="1" applyBorder="1" applyAlignment="1"/>
    <xf numFmtId="0" fontId="5" fillId="2" borderId="2" xfId="0" applyFont="1" applyFill="1" applyBorder="1" applyAlignment="1">
      <alignment horizontal="center" vertical="center"/>
    </xf>
    <xf numFmtId="1" fontId="5" fillId="0" borderId="2" xfId="3" applyNumberFormat="1" applyFont="1" applyFill="1" applyBorder="1" applyAlignment="1">
      <alignment horizontal="right" vertical="center"/>
    </xf>
    <xf numFmtId="0" fontId="5" fillId="0" borderId="1" xfId="0" applyFont="1" applyFill="1" applyBorder="1" applyAlignment="1"/>
    <xf numFmtId="0" fontId="5" fillId="0" borderId="2" xfId="0" applyFont="1" applyFill="1" applyBorder="1" applyAlignment="1">
      <alignment horizontal="center" vertical="center"/>
    </xf>
    <xf numFmtId="1" fontId="5" fillId="0" borderId="2" xfId="0" applyNumberFormat="1" applyFont="1" applyFill="1" applyBorder="1" applyAlignment="1">
      <alignment horizontal="right" vertical="center"/>
    </xf>
    <xf numFmtId="2" fontId="5" fillId="0" borderId="2" xfId="0" applyNumberFormat="1" applyFont="1" applyFill="1" applyBorder="1" applyAlignment="1">
      <alignment horizontal="center" vertical="center"/>
    </xf>
    <xf numFmtId="0" fontId="5" fillId="0" borderId="1" xfId="0" applyFont="1" applyFill="1" applyBorder="1" applyAlignment="1">
      <alignment horizontal="center"/>
    </xf>
    <xf numFmtId="1" fontId="5" fillId="0" borderId="1" xfId="3" applyNumberFormat="1" applyFont="1" applyFill="1" applyBorder="1" applyAlignment="1">
      <alignment horizontal="left"/>
    </xf>
    <xf numFmtId="0" fontId="7" fillId="0" borderId="2" xfId="0" applyFont="1" applyFill="1" applyBorder="1"/>
    <xf numFmtId="1" fontId="5" fillId="0" borderId="2" xfId="0" applyNumberFormat="1" applyFont="1" applyFill="1" applyBorder="1"/>
    <xf numFmtId="49" fontId="5" fillId="0" borderId="0" xfId="0" applyNumberFormat="1" applyFont="1" applyFill="1" applyBorder="1" applyAlignment="1">
      <alignment vertical="top"/>
    </xf>
    <xf numFmtId="10" fontId="5" fillId="0" borderId="0" xfId="0" applyNumberFormat="1" applyFont="1" applyFill="1" applyBorder="1" applyAlignment="1">
      <alignment vertical="top"/>
    </xf>
    <xf numFmtId="1" fontId="5" fillId="0" borderId="0" xfId="3" applyNumberFormat="1" applyFont="1" applyFill="1" applyBorder="1" applyAlignment="1">
      <alignment horizontal="right" vertical="top"/>
    </xf>
    <xf numFmtId="1" fontId="5" fillId="0" borderId="0" xfId="0" applyNumberFormat="1" applyFont="1" applyFill="1" applyBorder="1" applyAlignment="1">
      <alignment vertical="top"/>
    </xf>
    <xf numFmtId="2" fontId="5" fillId="0" borderId="0" xfId="3" applyNumberFormat="1" applyFont="1" applyFill="1" applyBorder="1" applyAlignment="1">
      <alignment vertical="top"/>
    </xf>
    <xf numFmtId="0" fontId="5" fillId="0" borderId="0" xfId="2" applyFont="1" applyFill="1" applyBorder="1"/>
    <xf numFmtId="49" fontId="5" fillId="0" borderId="3" xfId="0" applyNumberFormat="1" applyFont="1" applyFill="1" applyBorder="1" applyAlignment="1">
      <alignment vertical="top"/>
    </xf>
    <xf numFmtId="10" fontId="5" fillId="0" borderId="3" xfId="0" applyNumberFormat="1" applyFont="1" applyFill="1" applyBorder="1" applyAlignment="1">
      <alignment vertical="top"/>
    </xf>
    <xf numFmtId="1" fontId="5" fillId="0" borderId="3" xfId="0" applyNumberFormat="1" applyFont="1" applyFill="1" applyBorder="1" applyAlignment="1">
      <alignment vertical="top"/>
    </xf>
    <xf numFmtId="2" fontId="5" fillId="0" borderId="3" xfId="3" applyNumberFormat="1" applyFont="1" applyFill="1" applyBorder="1" applyAlignment="1">
      <alignment vertical="top"/>
    </xf>
    <xf numFmtId="0" fontId="3" fillId="0" borderId="0" xfId="0" applyFont="1" applyFill="1" applyBorder="1" applyAlignment="1"/>
    <xf numFmtId="164" fontId="3" fillId="0" borderId="0" xfId="3" applyNumberFormat="1" applyFont="1" applyFill="1" applyBorder="1" applyAlignment="1"/>
    <xf numFmtId="0" fontId="5" fillId="0" borderId="4" xfId="0" applyFont="1" applyFill="1" applyBorder="1" applyAlignment="1"/>
    <xf numFmtId="164" fontId="5" fillId="0" borderId="1" xfId="3" applyNumberFormat="1" applyFont="1" applyFill="1" applyBorder="1" applyAlignment="1"/>
    <xf numFmtId="0" fontId="5" fillId="0" borderId="6" xfId="0" applyFont="1" applyFill="1" applyBorder="1" applyAlignment="1"/>
    <xf numFmtId="165" fontId="5" fillId="0" borderId="0" xfId="0" applyNumberFormat="1" applyFont="1" applyFill="1" applyBorder="1" applyAlignment="1"/>
    <xf numFmtId="0" fontId="5" fillId="0" borderId="7" xfId="0" applyFont="1" applyFill="1" applyBorder="1" applyAlignment="1"/>
    <xf numFmtId="165" fontId="5" fillId="0" borderId="3" xfId="0" applyNumberFormat="1" applyFont="1" applyFill="1" applyBorder="1" applyAlignment="1"/>
    <xf numFmtId="164" fontId="5" fillId="0" borderId="0" xfId="3" applyNumberFormat="1" applyFont="1" applyFill="1" applyBorder="1" applyAlignment="1"/>
    <xf numFmtId="1" fontId="5" fillId="0" borderId="3" xfId="0" applyNumberFormat="1" applyFont="1" applyFill="1" applyBorder="1"/>
    <xf numFmtId="1" fontId="5" fillId="0" borderId="0" xfId="0" applyNumberFormat="1" applyFont="1" applyFill="1" applyBorder="1" applyAlignment="1">
      <alignment horizontal="center" vertical="center"/>
    </xf>
    <xf numFmtId="0" fontId="5" fillId="0" borderId="11" xfId="0" applyFont="1" applyFill="1" applyBorder="1" applyAlignment="1">
      <alignment horizontal="center" vertical="center"/>
    </xf>
    <xf numFmtId="10" fontId="5" fillId="0" borderId="11" xfId="0" applyNumberFormat="1" applyFont="1" applyFill="1" applyBorder="1"/>
    <xf numFmtId="10" fontId="5" fillId="0" borderId="9" xfId="0" applyNumberFormat="1" applyFont="1" applyFill="1" applyBorder="1"/>
    <xf numFmtId="10" fontId="5" fillId="0" borderId="10" xfId="0" applyNumberFormat="1" applyFont="1" applyFill="1" applyBorder="1"/>
    <xf numFmtId="0" fontId="5" fillId="3" borderId="0" xfId="0" applyFont="1" applyFill="1" applyBorder="1"/>
    <xf numFmtId="0" fontId="5" fillId="3" borderId="1" xfId="0" applyFont="1" applyFill="1" applyBorder="1" applyAlignment="1">
      <alignment horizontal="center" vertical="center"/>
    </xf>
    <xf numFmtId="0" fontId="5" fillId="3" borderId="2" xfId="0" applyFont="1" applyFill="1" applyBorder="1"/>
    <xf numFmtId="10" fontId="5" fillId="3" borderId="2" xfId="0" applyNumberFormat="1" applyFont="1" applyFill="1" applyBorder="1"/>
    <xf numFmtId="10" fontId="5" fillId="3" borderId="0" xfId="0" applyNumberFormat="1" applyFont="1" applyFill="1" applyBorder="1"/>
    <xf numFmtId="0" fontId="5" fillId="3" borderId="3" xfId="0" applyFont="1" applyFill="1" applyBorder="1"/>
    <xf numFmtId="10" fontId="5" fillId="3" borderId="3" xfId="0" applyNumberFormat="1" applyFont="1" applyFill="1" applyBorder="1"/>
    <xf numFmtId="0" fontId="5" fillId="3" borderId="2" xfId="0" applyFont="1" applyFill="1" applyBorder="1" applyAlignment="1"/>
    <xf numFmtId="10" fontId="5" fillId="3" borderId="2" xfId="0" applyNumberFormat="1" applyFont="1" applyFill="1" applyBorder="1" applyAlignment="1"/>
    <xf numFmtId="0" fontId="5" fillId="3" borderId="0" xfId="0" applyFont="1" applyFill="1" applyBorder="1" applyAlignment="1"/>
    <xf numFmtId="10" fontId="5" fillId="3" borderId="0" xfId="0" applyNumberFormat="1" applyFont="1" applyFill="1" applyBorder="1" applyAlignment="1"/>
    <xf numFmtId="0" fontId="5" fillId="3" borderId="1" xfId="0" applyFont="1" applyFill="1" applyBorder="1"/>
    <xf numFmtId="10" fontId="5" fillId="3" borderId="1" xfId="0" applyNumberFormat="1" applyFont="1" applyFill="1" applyBorder="1"/>
    <xf numFmtId="0" fontId="5" fillId="3" borderId="0" xfId="0" applyFont="1" applyFill="1" applyBorder="1" applyAlignment="1">
      <alignment horizontal="center" vertical="center"/>
    </xf>
    <xf numFmtId="10" fontId="5" fillId="3" borderId="2" xfId="0" applyNumberFormat="1" applyFont="1" applyFill="1" applyBorder="1" applyAlignment="1">
      <alignment horizontal="right"/>
    </xf>
    <xf numFmtId="10" fontId="5" fillId="3" borderId="0" xfId="0" applyNumberFormat="1" applyFont="1" applyFill="1" applyBorder="1" applyAlignment="1">
      <alignment horizontal="right"/>
    </xf>
    <xf numFmtId="10" fontId="5" fillId="3" borderId="3" xfId="0" applyNumberFormat="1" applyFont="1" applyFill="1" applyBorder="1" applyAlignment="1">
      <alignment horizontal="right"/>
    </xf>
    <xf numFmtId="10" fontId="5" fillId="3" borderId="2" xfId="1" applyNumberFormat="1" applyFont="1" applyFill="1" applyBorder="1"/>
    <xf numFmtId="10" fontId="5" fillId="3" borderId="0" xfId="1" applyNumberFormat="1" applyFont="1" applyFill="1" applyBorder="1"/>
    <xf numFmtId="0" fontId="5" fillId="3" borderId="2" xfId="0" applyFont="1" applyFill="1" applyBorder="1" applyAlignment="1">
      <alignment horizontal="center" vertical="center"/>
    </xf>
    <xf numFmtId="1" fontId="5" fillId="0" borderId="3" xfId="3" applyNumberFormat="1" applyFont="1" applyFill="1" applyBorder="1" applyAlignment="1">
      <alignment horizontal="left" vertical="top"/>
    </xf>
    <xf numFmtId="0" fontId="5" fillId="0" borderId="0" xfId="0" applyFont="1" applyFill="1" applyBorder="1" applyAlignment="1">
      <alignment horizontal="center"/>
    </xf>
    <xf numFmtId="0" fontId="6" fillId="0" borderId="1" xfId="0" applyFont="1" applyFill="1" applyBorder="1" applyAlignment="1">
      <alignment horizontal="center"/>
    </xf>
    <xf numFmtId="0" fontId="6" fillId="3" borderId="1" xfId="0" applyFont="1" applyFill="1" applyBorder="1" applyAlignment="1">
      <alignment horizontal="center"/>
    </xf>
    <xf numFmtId="0" fontId="5" fillId="0" borderId="6" xfId="0" applyFont="1" applyFill="1" applyBorder="1" applyAlignment="1">
      <alignment horizontal="left"/>
    </xf>
    <xf numFmtId="0" fontId="5" fillId="0" borderId="0" xfId="0" applyFont="1" applyFill="1" applyBorder="1" applyAlignment="1">
      <alignment horizontal="left"/>
    </xf>
    <xf numFmtId="0" fontId="5" fillId="0" borderId="9" xfId="0" applyFont="1" applyFill="1" applyBorder="1" applyAlignment="1">
      <alignment horizontal="left"/>
    </xf>
    <xf numFmtId="0" fontId="4" fillId="0" borderId="0" xfId="0" applyFont="1" applyFill="1" applyBorder="1" applyAlignment="1">
      <alignment horizontal="center"/>
    </xf>
    <xf numFmtId="0" fontId="5" fillId="0" borderId="4"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center"/>
    </xf>
    <xf numFmtId="10" fontId="5" fillId="0" borderId="1" xfId="1" applyNumberFormat="1" applyFont="1" applyFill="1" applyBorder="1" applyAlignment="1">
      <alignment horizontal="center"/>
    </xf>
    <xf numFmtId="10" fontId="5" fillId="0" borderId="4" xfId="1" applyNumberFormat="1" applyFont="1" applyFill="1" applyBorder="1" applyAlignment="1">
      <alignment horizontal="center"/>
    </xf>
    <xf numFmtId="10" fontId="5" fillId="0" borderId="5" xfId="1" applyNumberFormat="1" applyFont="1" applyFill="1" applyBorder="1" applyAlignment="1">
      <alignment horizontal="center"/>
    </xf>
    <xf numFmtId="0" fontId="8" fillId="4" borderId="12" xfId="0" applyFont="1" applyFill="1" applyBorder="1" applyAlignment="1">
      <alignment wrapText="1"/>
    </xf>
    <xf numFmtId="0" fontId="9" fillId="4" borderId="13" xfId="0" applyFont="1" applyFill="1" applyBorder="1" applyAlignment="1">
      <alignment wrapText="1"/>
    </xf>
    <xf numFmtId="0" fontId="9" fillId="4" borderId="14" xfId="0" applyFont="1" applyFill="1" applyBorder="1" applyAlignment="1">
      <alignment wrapText="1"/>
    </xf>
  </cellXfs>
  <cellStyles count="4">
    <cellStyle name="Comma" xfId="3" builtin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Commodity Futures</a:t>
            </a:r>
          </a:p>
        </c:rich>
      </c:tx>
      <c:overlay val="0"/>
    </c:title>
    <c:autoTitleDeleted val="0"/>
    <c:plotArea>
      <c:layout/>
      <c:barChart>
        <c:barDir val="col"/>
        <c:grouping val="clustered"/>
        <c:varyColors val="0"/>
        <c:ser>
          <c:idx val="0"/>
          <c:order val="0"/>
          <c:tx>
            <c:v>2014</c:v>
          </c:tx>
          <c:invertIfNegative val="0"/>
          <c:cat>
            <c:strRef>
              <c:f>Summary!$B$62:$B$68</c:f>
              <c:strCache>
                <c:ptCount val="7"/>
                <c:pt idx="0">
                  <c:v>Energy (WTI Crude Oil, Brent Crude Oil, etc)</c:v>
                </c:pt>
                <c:pt idx="1">
                  <c:v>Precious metals (Gold, Silver, Platinum, etc)</c:v>
                </c:pt>
                <c:pt idx="2">
                  <c:v>Industrial metals (Copper, Aluminum, Nickel, etc)</c:v>
                </c:pt>
                <c:pt idx="3">
                  <c:v>Grains (Wheat, Corn, Soybeans, etc)</c:v>
                </c:pt>
                <c:pt idx="4">
                  <c:v>other</c:v>
                </c:pt>
                <c:pt idx="5">
                  <c:v>Softs (Coffee </c:v>
                </c:pt>
                <c:pt idx="6">
                  <c:v>Live stock (Lean Hogs &amp; Live Cattle)</c:v>
                </c:pt>
              </c:strCache>
            </c:strRef>
          </c:cat>
          <c:val>
            <c:numRef>
              <c:f>Summary!$D$62:$D$68</c:f>
              <c:numCache>
                <c:formatCode>0.00%</c:formatCode>
                <c:ptCount val="7"/>
                <c:pt idx="0">
                  <c:v>0.26797385620915032</c:v>
                </c:pt>
                <c:pt idx="1">
                  <c:v>0.20915032679738563</c:v>
                </c:pt>
                <c:pt idx="2">
                  <c:v>0.16993464052287582</c:v>
                </c:pt>
                <c:pt idx="3">
                  <c:v>0.1437908496732026</c:v>
                </c:pt>
                <c:pt idx="4">
                  <c:v>5.8823529411764705E-2</c:v>
                </c:pt>
                <c:pt idx="5">
                  <c:v>8.4967320261437912E-2</c:v>
                </c:pt>
                <c:pt idx="6">
                  <c:v>6.535947712418301E-2</c:v>
                </c:pt>
              </c:numCache>
            </c:numRef>
          </c:val>
          <c:extLst>
            <c:ext xmlns:c16="http://schemas.microsoft.com/office/drawing/2014/chart" uri="{C3380CC4-5D6E-409C-BE32-E72D297353CC}">
              <c16:uniqueId val="{00000000-90D7-4334-AD8C-421D0CA0E225}"/>
            </c:ext>
          </c:extLst>
        </c:ser>
        <c:ser>
          <c:idx val="1"/>
          <c:order val="1"/>
          <c:tx>
            <c:v>2015</c:v>
          </c:tx>
          <c:invertIfNegative val="0"/>
          <c:cat>
            <c:strRef>
              <c:f>Summary!$B$62:$B$68</c:f>
              <c:strCache>
                <c:ptCount val="7"/>
                <c:pt idx="0">
                  <c:v>Energy (WTI Crude Oil, Brent Crude Oil, etc)</c:v>
                </c:pt>
                <c:pt idx="1">
                  <c:v>Precious metals (Gold, Silver, Platinum, etc)</c:v>
                </c:pt>
                <c:pt idx="2">
                  <c:v>Industrial metals (Copper, Aluminum, Nickel, etc)</c:v>
                </c:pt>
                <c:pt idx="3">
                  <c:v>Grains (Wheat, Corn, Soybeans, etc)</c:v>
                </c:pt>
                <c:pt idx="4">
                  <c:v>other</c:v>
                </c:pt>
                <c:pt idx="5">
                  <c:v>Softs (Coffee </c:v>
                </c:pt>
                <c:pt idx="6">
                  <c:v>Live stock (Lean Hogs &amp; Live Cattle)</c:v>
                </c:pt>
              </c:strCache>
            </c:strRef>
          </c:cat>
          <c:val>
            <c:numRef>
              <c:f>Summary!$F$62:$F$68</c:f>
              <c:numCache>
                <c:formatCode>0.00%</c:formatCode>
                <c:ptCount val="7"/>
                <c:pt idx="0">
                  <c:v>0.3125</c:v>
                </c:pt>
                <c:pt idx="1">
                  <c:v>0.25</c:v>
                </c:pt>
                <c:pt idx="2">
                  <c:v>0.1406</c:v>
                </c:pt>
                <c:pt idx="3">
                  <c:v>0.1406</c:v>
                </c:pt>
                <c:pt idx="4">
                  <c:v>0.1094</c:v>
                </c:pt>
                <c:pt idx="5">
                  <c:v>3.1199999999999999E-2</c:v>
                </c:pt>
                <c:pt idx="6">
                  <c:v>1.5599999999999999E-2</c:v>
                </c:pt>
              </c:numCache>
            </c:numRef>
          </c:val>
          <c:extLst>
            <c:ext xmlns:c16="http://schemas.microsoft.com/office/drawing/2014/chart" uri="{C3380CC4-5D6E-409C-BE32-E72D297353CC}">
              <c16:uniqueId val="{00000001-90D7-4334-AD8C-421D0CA0E225}"/>
            </c:ext>
          </c:extLst>
        </c:ser>
        <c:ser>
          <c:idx val="2"/>
          <c:order val="2"/>
          <c:tx>
            <c:v>Aggregate</c:v>
          </c:tx>
          <c:invertIfNegative val="0"/>
          <c:cat>
            <c:strRef>
              <c:f>Summary!$B$62:$B$68</c:f>
              <c:strCache>
                <c:ptCount val="7"/>
                <c:pt idx="0">
                  <c:v>Energy (WTI Crude Oil, Brent Crude Oil, etc)</c:v>
                </c:pt>
                <c:pt idx="1">
                  <c:v>Precious metals (Gold, Silver, Platinum, etc)</c:v>
                </c:pt>
                <c:pt idx="2">
                  <c:v>Industrial metals (Copper, Aluminum, Nickel, etc)</c:v>
                </c:pt>
                <c:pt idx="3">
                  <c:v>Grains (Wheat, Corn, Soybeans, etc)</c:v>
                </c:pt>
                <c:pt idx="4">
                  <c:v>other</c:v>
                </c:pt>
                <c:pt idx="5">
                  <c:v>Softs (Coffee </c:v>
                </c:pt>
                <c:pt idx="6">
                  <c:v>Live stock (Lean Hogs &amp; Live Cattle)</c:v>
                </c:pt>
              </c:strCache>
            </c:strRef>
          </c:cat>
          <c:val>
            <c:numRef>
              <c:f>Summary!$K$62:$K$68</c:f>
              <c:numCache>
                <c:formatCode>0.00%</c:formatCode>
                <c:ptCount val="7"/>
                <c:pt idx="0">
                  <c:v>0.21220501474926251</c:v>
                </c:pt>
                <c:pt idx="1">
                  <c:v>0.16740412979351033</c:v>
                </c:pt>
                <c:pt idx="2">
                  <c:v>0.11775634218289087</c:v>
                </c:pt>
                <c:pt idx="3">
                  <c:v>0.10595693215339233</c:v>
                </c:pt>
                <c:pt idx="4">
                  <c:v>5.8497345132743364E-2</c:v>
                </c:pt>
                <c:pt idx="5">
                  <c:v>4.7459587020648973E-2</c:v>
                </c:pt>
                <c:pt idx="6">
                  <c:v>3.4054277286135692E-2</c:v>
                </c:pt>
              </c:numCache>
            </c:numRef>
          </c:val>
          <c:extLst>
            <c:ext xmlns:c16="http://schemas.microsoft.com/office/drawing/2014/chart" uri="{C3380CC4-5D6E-409C-BE32-E72D297353CC}">
              <c16:uniqueId val="{00000002-90D7-4334-AD8C-421D0CA0E225}"/>
            </c:ext>
          </c:extLst>
        </c:ser>
        <c:dLbls>
          <c:showLegendKey val="0"/>
          <c:showVal val="0"/>
          <c:showCatName val="0"/>
          <c:showSerName val="0"/>
          <c:showPercent val="0"/>
          <c:showBubbleSize val="0"/>
        </c:dLbls>
        <c:gapWidth val="150"/>
        <c:axId val="100399584"/>
        <c:axId val="100408288"/>
      </c:barChart>
      <c:catAx>
        <c:axId val="100399584"/>
        <c:scaling>
          <c:orientation val="minMax"/>
        </c:scaling>
        <c:delete val="0"/>
        <c:axPos val="b"/>
        <c:numFmt formatCode="General" sourceLinked="0"/>
        <c:majorTickMark val="none"/>
        <c:minorTickMark val="none"/>
        <c:tickLblPos val="low"/>
        <c:txPr>
          <a:bodyPr rot="-5400000" vert="horz"/>
          <a:lstStyle/>
          <a:p>
            <a:pPr>
              <a:defRPr/>
            </a:pPr>
            <a:endParaRPr lang="en-US"/>
          </a:p>
        </c:txPr>
        <c:crossAx val="100408288"/>
        <c:crosses val="autoZero"/>
        <c:auto val="1"/>
        <c:lblAlgn val="ctr"/>
        <c:lblOffset val="100"/>
        <c:noMultiLvlLbl val="0"/>
      </c:catAx>
      <c:valAx>
        <c:axId val="100408288"/>
        <c:scaling>
          <c:orientation val="minMax"/>
        </c:scaling>
        <c:delete val="0"/>
        <c:axPos val="l"/>
        <c:majorGridlines/>
        <c:numFmt formatCode="0%" sourceLinked="0"/>
        <c:majorTickMark val="none"/>
        <c:minorTickMark val="none"/>
        <c:tickLblPos val="nextTo"/>
        <c:crossAx val="100399584"/>
        <c:crosses val="autoZero"/>
        <c:crossBetween val="between"/>
      </c:valAx>
    </c:plotArea>
    <c:legend>
      <c:legendPos val="r"/>
      <c:overlay val="0"/>
    </c:legend>
    <c:plotVisOnly val="1"/>
    <c:dispBlanksAs val="gap"/>
    <c:showDLblsOverMax val="0"/>
  </c:chart>
  <c:spPr>
    <a:ln>
      <a:noFill/>
    </a:ln>
  </c:spPr>
  <c:txPr>
    <a:bodyPr/>
    <a:lstStyle/>
    <a:p>
      <a:pPr>
        <a:defRPr sz="900" b="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Equity Index Futures</a:t>
            </a:r>
          </a:p>
        </c:rich>
      </c:tx>
      <c:layout>
        <c:manualLayout>
          <c:xMode val="edge"/>
          <c:yMode val="edge"/>
          <c:x val="0.38356933508311475"/>
          <c:y val="2.7777777777777801E-2"/>
        </c:manualLayout>
      </c:layout>
      <c:overlay val="0"/>
    </c:title>
    <c:autoTitleDeleted val="0"/>
    <c:plotArea>
      <c:layout/>
      <c:barChart>
        <c:barDir val="col"/>
        <c:grouping val="clustered"/>
        <c:varyColors val="0"/>
        <c:ser>
          <c:idx val="0"/>
          <c:order val="0"/>
          <c:tx>
            <c:v>2014</c:v>
          </c:tx>
          <c:invertIfNegative val="0"/>
          <c:cat>
            <c:strRef>
              <c:f>Summary!$B$138:$B$150</c:f>
              <c:strCache>
                <c:ptCount val="13"/>
                <c:pt idx="0">
                  <c:v>S&amp;P 500</c:v>
                </c:pt>
                <c:pt idx="1">
                  <c:v>Nasdaq</c:v>
                </c:pt>
                <c:pt idx="2">
                  <c:v>S&amp;P/TSX 60</c:v>
                </c:pt>
                <c:pt idx="3">
                  <c:v>Euro STOXX 50</c:v>
                </c:pt>
                <c:pt idx="4">
                  <c:v>DAX</c:v>
                </c:pt>
                <c:pt idx="5">
                  <c:v>FTSE 100</c:v>
                </c:pt>
                <c:pt idx="6">
                  <c:v>CAC40</c:v>
                </c:pt>
                <c:pt idx="7">
                  <c:v>FTSE/MIB</c:v>
                </c:pt>
                <c:pt idx="8">
                  <c:v>IBEX 35</c:v>
                </c:pt>
                <c:pt idx="9">
                  <c:v>Nikkei 225</c:v>
                </c:pt>
                <c:pt idx="10">
                  <c:v>HANG SENG</c:v>
                </c:pt>
                <c:pt idx="11">
                  <c:v>KOSPI2</c:v>
                </c:pt>
                <c:pt idx="12">
                  <c:v>other</c:v>
                </c:pt>
              </c:strCache>
            </c:strRef>
          </c:cat>
          <c:val>
            <c:numRef>
              <c:f>Summary!$D$138:$D$150</c:f>
              <c:numCache>
                <c:formatCode>0.00%</c:formatCode>
                <c:ptCount val="13"/>
                <c:pt idx="0">
                  <c:v>0.22477064220183487</c:v>
                </c:pt>
                <c:pt idx="1">
                  <c:v>6.8807339449541288E-2</c:v>
                </c:pt>
                <c:pt idx="2">
                  <c:v>1.834862385321101E-2</c:v>
                </c:pt>
                <c:pt idx="3">
                  <c:v>0.14220183486238533</c:v>
                </c:pt>
                <c:pt idx="4">
                  <c:v>0.11009174311926606</c:v>
                </c:pt>
                <c:pt idx="5">
                  <c:v>0.10550458715596331</c:v>
                </c:pt>
                <c:pt idx="6">
                  <c:v>4.5871559633027525E-2</c:v>
                </c:pt>
                <c:pt idx="7">
                  <c:v>2.2935779816513763E-2</c:v>
                </c:pt>
                <c:pt idx="8">
                  <c:v>2.2935779816513763E-2</c:v>
                </c:pt>
                <c:pt idx="9">
                  <c:v>0.12844036697247707</c:v>
                </c:pt>
                <c:pt idx="10">
                  <c:v>6.4220183486238536E-2</c:v>
                </c:pt>
                <c:pt idx="11">
                  <c:v>3.669724770642202E-2</c:v>
                </c:pt>
                <c:pt idx="12">
                  <c:v>9.1743119266055051E-3</c:v>
                </c:pt>
              </c:numCache>
            </c:numRef>
          </c:val>
          <c:extLst>
            <c:ext xmlns:c16="http://schemas.microsoft.com/office/drawing/2014/chart" uri="{C3380CC4-5D6E-409C-BE32-E72D297353CC}">
              <c16:uniqueId val="{00000000-E2C9-4266-B257-FCFC85CB68F1}"/>
            </c:ext>
          </c:extLst>
        </c:ser>
        <c:ser>
          <c:idx val="1"/>
          <c:order val="1"/>
          <c:tx>
            <c:v>2015</c:v>
          </c:tx>
          <c:invertIfNegative val="0"/>
          <c:cat>
            <c:strRef>
              <c:f>Summary!$B$138:$B$150</c:f>
              <c:strCache>
                <c:ptCount val="13"/>
                <c:pt idx="0">
                  <c:v>S&amp;P 500</c:v>
                </c:pt>
                <c:pt idx="1">
                  <c:v>Nasdaq</c:v>
                </c:pt>
                <c:pt idx="2">
                  <c:v>S&amp;P/TSX 60</c:v>
                </c:pt>
                <c:pt idx="3">
                  <c:v>Euro STOXX 50</c:v>
                </c:pt>
                <c:pt idx="4">
                  <c:v>DAX</c:v>
                </c:pt>
                <c:pt idx="5">
                  <c:v>FTSE 100</c:v>
                </c:pt>
                <c:pt idx="6">
                  <c:v>CAC40</c:v>
                </c:pt>
                <c:pt idx="7">
                  <c:v>FTSE/MIB</c:v>
                </c:pt>
                <c:pt idx="8">
                  <c:v>IBEX 35</c:v>
                </c:pt>
                <c:pt idx="9">
                  <c:v>Nikkei 225</c:v>
                </c:pt>
                <c:pt idx="10">
                  <c:v>HANG SENG</c:v>
                </c:pt>
                <c:pt idx="11">
                  <c:v>KOSPI2</c:v>
                </c:pt>
                <c:pt idx="12">
                  <c:v>other</c:v>
                </c:pt>
              </c:strCache>
            </c:strRef>
          </c:cat>
          <c:val>
            <c:numRef>
              <c:f>Summary!$F$138:$F$150</c:f>
              <c:numCache>
                <c:formatCode>0.00%</c:formatCode>
                <c:ptCount val="13"/>
                <c:pt idx="0">
                  <c:v>0.31759999999999999</c:v>
                </c:pt>
                <c:pt idx="1">
                  <c:v>0.1176</c:v>
                </c:pt>
                <c:pt idx="2">
                  <c:v>1.18E-2</c:v>
                </c:pt>
                <c:pt idx="3">
                  <c:v>0.14119999999999999</c:v>
                </c:pt>
                <c:pt idx="4">
                  <c:v>0.10589999999999999</c:v>
                </c:pt>
                <c:pt idx="5">
                  <c:v>7.0599999999999996E-2</c:v>
                </c:pt>
                <c:pt idx="6">
                  <c:v>2.35E-2</c:v>
                </c:pt>
                <c:pt idx="7">
                  <c:v>2.35E-2</c:v>
                </c:pt>
                <c:pt idx="8">
                  <c:v>1.18E-2</c:v>
                </c:pt>
                <c:pt idx="9">
                  <c:v>9.4100000000000003E-2</c:v>
                </c:pt>
                <c:pt idx="10">
                  <c:v>4.7100000000000003E-2</c:v>
                </c:pt>
                <c:pt idx="11">
                  <c:v>2.35E-2</c:v>
                </c:pt>
                <c:pt idx="12">
                  <c:v>1.18E-2</c:v>
                </c:pt>
              </c:numCache>
            </c:numRef>
          </c:val>
          <c:extLst>
            <c:ext xmlns:c16="http://schemas.microsoft.com/office/drawing/2014/chart" uri="{C3380CC4-5D6E-409C-BE32-E72D297353CC}">
              <c16:uniqueId val="{00000001-E2C9-4266-B257-FCFC85CB68F1}"/>
            </c:ext>
          </c:extLst>
        </c:ser>
        <c:ser>
          <c:idx val="3"/>
          <c:order val="2"/>
          <c:tx>
            <c:v>2017</c:v>
          </c:tx>
          <c:invertIfNegative val="0"/>
          <c:val>
            <c:numRef>
              <c:f>Summary!$H$138:$H$150</c:f>
              <c:numCache>
                <c:formatCode>0.00%</c:formatCode>
                <c:ptCount val="13"/>
                <c:pt idx="0">
                  <c:v>0.12755102040816327</c:v>
                </c:pt>
                <c:pt idx="1">
                  <c:v>7.1428571428571425E-2</c:v>
                </c:pt>
                <c:pt idx="2">
                  <c:v>4.0816326530612242E-2</c:v>
                </c:pt>
                <c:pt idx="3">
                  <c:v>9.6938775510204078E-2</c:v>
                </c:pt>
                <c:pt idx="4">
                  <c:v>0.10714285714285714</c:v>
                </c:pt>
                <c:pt idx="5">
                  <c:v>0.10714285714285714</c:v>
                </c:pt>
                <c:pt idx="6">
                  <c:v>8.673469387755102E-2</c:v>
                </c:pt>
                <c:pt idx="7">
                  <c:v>5.1020408163265307E-2</c:v>
                </c:pt>
                <c:pt idx="8">
                  <c:v>5.6122448979591837E-2</c:v>
                </c:pt>
                <c:pt idx="9">
                  <c:v>0.10204081632653061</c:v>
                </c:pt>
                <c:pt idx="10">
                  <c:v>8.673469387755102E-2</c:v>
                </c:pt>
                <c:pt idx="11">
                  <c:v>6.6326530612244902E-2</c:v>
                </c:pt>
                <c:pt idx="12">
                  <c:v>0</c:v>
                </c:pt>
              </c:numCache>
            </c:numRef>
          </c:val>
          <c:extLst>
            <c:ext xmlns:c16="http://schemas.microsoft.com/office/drawing/2014/chart" uri="{C3380CC4-5D6E-409C-BE32-E72D297353CC}">
              <c16:uniqueId val="{00000000-7DF2-40D9-A6DA-00BAF7A2A47C}"/>
            </c:ext>
          </c:extLst>
        </c:ser>
        <c:ser>
          <c:idx val="2"/>
          <c:order val="3"/>
          <c:tx>
            <c:v>Aggregate</c:v>
          </c:tx>
          <c:invertIfNegative val="0"/>
          <c:cat>
            <c:strRef>
              <c:f>Summary!$B$138:$B$150</c:f>
              <c:strCache>
                <c:ptCount val="13"/>
                <c:pt idx="0">
                  <c:v>S&amp;P 500</c:v>
                </c:pt>
                <c:pt idx="1">
                  <c:v>Nasdaq</c:v>
                </c:pt>
                <c:pt idx="2">
                  <c:v>S&amp;P/TSX 60</c:v>
                </c:pt>
                <c:pt idx="3">
                  <c:v>Euro STOXX 50</c:v>
                </c:pt>
                <c:pt idx="4">
                  <c:v>DAX</c:v>
                </c:pt>
                <c:pt idx="5">
                  <c:v>FTSE 100</c:v>
                </c:pt>
                <c:pt idx="6">
                  <c:v>CAC40</c:v>
                </c:pt>
                <c:pt idx="7">
                  <c:v>FTSE/MIB</c:v>
                </c:pt>
                <c:pt idx="8">
                  <c:v>IBEX 35</c:v>
                </c:pt>
                <c:pt idx="9">
                  <c:v>Nikkei 225</c:v>
                </c:pt>
                <c:pt idx="10">
                  <c:v>HANG SENG</c:v>
                </c:pt>
                <c:pt idx="11">
                  <c:v>KOSPI2</c:v>
                </c:pt>
                <c:pt idx="12">
                  <c:v>other</c:v>
                </c:pt>
              </c:strCache>
            </c:strRef>
          </c:cat>
          <c:val>
            <c:numRef>
              <c:f>Summary!$K$138:$K$150</c:f>
              <c:numCache>
                <c:formatCode>0.00%</c:formatCode>
                <c:ptCount val="13"/>
                <c:pt idx="0">
                  <c:v>0.22692993224894087</c:v>
                </c:pt>
                <c:pt idx="1">
                  <c:v>8.3729229056240501E-2</c:v>
                </c:pt>
                <c:pt idx="2">
                  <c:v>2.2202241468155012E-2</c:v>
                </c:pt>
                <c:pt idx="3">
                  <c:v>0.1302930802458192</c:v>
                </c:pt>
                <c:pt idx="4">
                  <c:v>0.10811081200199492</c:v>
                </c:pt>
                <c:pt idx="5">
                  <c:v>9.5731653115902524E-2</c:v>
                </c:pt>
                <c:pt idx="6">
                  <c:v>4.9825271360472413E-2</c:v>
                </c:pt>
                <c:pt idx="7">
                  <c:v>3.0308111569707037E-2</c:v>
                </c:pt>
                <c:pt idx="8">
                  <c:v>2.8200670717259867E-2</c:v>
                </c:pt>
                <c:pt idx="9">
                  <c:v>0.11163665831031611</c:v>
                </c:pt>
                <c:pt idx="10">
                  <c:v>6.4998544072983583E-2</c:v>
                </c:pt>
                <c:pt idx="11">
                  <c:v>4.0447159475952434E-2</c:v>
                </c:pt>
                <c:pt idx="12">
                  <c:v>7.5866363562555822E-3</c:v>
                </c:pt>
              </c:numCache>
            </c:numRef>
          </c:val>
          <c:extLst>
            <c:ext xmlns:c16="http://schemas.microsoft.com/office/drawing/2014/chart" uri="{C3380CC4-5D6E-409C-BE32-E72D297353CC}">
              <c16:uniqueId val="{00000002-E2C9-4266-B257-FCFC85CB68F1}"/>
            </c:ext>
          </c:extLst>
        </c:ser>
        <c:dLbls>
          <c:showLegendKey val="0"/>
          <c:showVal val="0"/>
          <c:showCatName val="0"/>
          <c:showSerName val="0"/>
          <c:showPercent val="0"/>
          <c:showBubbleSize val="0"/>
        </c:dLbls>
        <c:gapWidth val="150"/>
        <c:axId val="100412096"/>
        <c:axId val="100445824"/>
      </c:barChart>
      <c:catAx>
        <c:axId val="100412096"/>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00445824"/>
        <c:crosses val="autoZero"/>
        <c:auto val="1"/>
        <c:lblAlgn val="ctr"/>
        <c:lblOffset val="100"/>
        <c:noMultiLvlLbl val="0"/>
      </c:catAx>
      <c:valAx>
        <c:axId val="100445824"/>
        <c:scaling>
          <c:orientation val="minMax"/>
        </c:scaling>
        <c:delete val="0"/>
        <c:axPos val="l"/>
        <c:majorGridlines/>
        <c:numFmt formatCode="0%" sourceLinked="0"/>
        <c:majorTickMark val="none"/>
        <c:minorTickMark val="none"/>
        <c:tickLblPos val="nextTo"/>
        <c:crossAx val="100412096"/>
        <c:crosses val="autoZero"/>
        <c:crossBetween val="between"/>
      </c:valAx>
    </c:plotArea>
    <c:legend>
      <c:legendPos val="r"/>
      <c:overlay val="0"/>
    </c:legend>
    <c:plotVisOnly val="1"/>
    <c:dispBlanksAs val="gap"/>
    <c:showDLblsOverMax val="0"/>
  </c:chart>
  <c:spPr>
    <a:ln>
      <a:noFill/>
    </a:ln>
  </c:spPr>
  <c:txPr>
    <a:bodyPr/>
    <a:lstStyle/>
    <a:p>
      <a:pPr>
        <a:defRPr sz="900" b="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G10 Currency Futures</a:t>
            </a:r>
          </a:p>
        </c:rich>
      </c:tx>
      <c:overlay val="0"/>
    </c:title>
    <c:autoTitleDeleted val="0"/>
    <c:plotArea>
      <c:layout/>
      <c:barChart>
        <c:barDir val="col"/>
        <c:grouping val="clustered"/>
        <c:varyColors val="0"/>
        <c:ser>
          <c:idx val="0"/>
          <c:order val="0"/>
          <c:tx>
            <c:v>2014</c:v>
          </c:tx>
          <c:invertIfNegative val="0"/>
          <c:cat>
            <c:strRef>
              <c:f>Summary!$B$159:$B$168</c:f>
              <c:strCache>
                <c:ptCount val="10"/>
                <c:pt idx="0">
                  <c:v>Euro FX</c:v>
                </c:pt>
                <c:pt idx="1">
                  <c:v>British Pound</c:v>
                </c:pt>
                <c:pt idx="2">
                  <c:v>Swiss Franc</c:v>
                </c:pt>
                <c:pt idx="3">
                  <c:v>Norwegian Krone</c:v>
                </c:pt>
                <c:pt idx="4">
                  <c:v>Swedish Krona</c:v>
                </c:pt>
                <c:pt idx="5">
                  <c:v>Japanese Yen</c:v>
                </c:pt>
                <c:pt idx="6">
                  <c:v>Australian Dollar</c:v>
                </c:pt>
                <c:pt idx="7">
                  <c:v>New Zealand Dollar</c:v>
                </c:pt>
                <c:pt idx="8">
                  <c:v>Canadian Dollar</c:v>
                </c:pt>
                <c:pt idx="9">
                  <c:v>other</c:v>
                </c:pt>
              </c:strCache>
            </c:strRef>
          </c:cat>
          <c:val>
            <c:numRef>
              <c:f>Summary!$D$159:$D$168</c:f>
              <c:numCache>
                <c:formatCode>0.00%</c:formatCode>
                <c:ptCount val="10"/>
                <c:pt idx="0">
                  <c:v>0.25</c:v>
                </c:pt>
                <c:pt idx="1">
                  <c:v>0.16145833333333334</c:v>
                </c:pt>
                <c:pt idx="2">
                  <c:v>0.11979166666666667</c:v>
                </c:pt>
                <c:pt idx="3">
                  <c:v>1.0416666666666666E-2</c:v>
                </c:pt>
                <c:pt idx="4">
                  <c:v>1.5625E-2</c:v>
                </c:pt>
                <c:pt idx="5">
                  <c:v>0.19791666666666666</c:v>
                </c:pt>
                <c:pt idx="6">
                  <c:v>0.13541666666666666</c:v>
                </c:pt>
                <c:pt idx="7">
                  <c:v>3.125E-2</c:v>
                </c:pt>
                <c:pt idx="8">
                  <c:v>7.8125E-2</c:v>
                </c:pt>
                <c:pt idx="9">
                  <c:v>0</c:v>
                </c:pt>
              </c:numCache>
            </c:numRef>
          </c:val>
          <c:extLst>
            <c:ext xmlns:c16="http://schemas.microsoft.com/office/drawing/2014/chart" uri="{C3380CC4-5D6E-409C-BE32-E72D297353CC}">
              <c16:uniqueId val="{00000000-4ECF-4457-A86D-644A2EA267C5}"/>
            </c:ext>
          </c:extLst>
        </c:ser>
        <c:ser>
          <c:idx val="1"/>
          <c:order val="1"/>
          <c:tx>
            <c:v>2015</c:v>
          </c:tx>
          <c:invertIfNegative val="0"/>
          <c:cat>
            <c:strRef>
              <c:f>Summary!$B$159:$B$168</c:f>
              <c:strCache>
                <c:ptCount val="10"/>
                <c:pt idx="0">
                  <c:v>Euro FX</c:v>
                </c:pt>
                <c:pt idx="1">
                  <c:v>British Pound</c:v>
                </c:pt>
                <c:pt idx="2">
                  <c:v>Swiss Franc</c:v>
                </c:pt>
                <c:pt idx="3">
                  <c:v>Norwegian Krone</c:v>
                </c:pt>
                <c:pt idx="4">
                  <c:v>Swedish Krona</c:v>
                </c:pt>
                <c:pt idx="5">
                  <c:v>Japanese Yen</c:v>
                </c:pt>
                <c:pt idx="6">
                  <c:v>Australian Dollar</c:v>
                </c:pt>
                <c:pt idx="7">
                  <c:v>New Zealand Dollar</c:v>
                </c:pt>
                <c:pt idx="8">
                  <c:v>Canadian Dollar</c:v>
                </c:pt>
                <c:pt idx="9">
                  <c:v>other</c:v>
                </c:pt>
              </c:strCache>
            </c:strRef>
          </c:cat>
          <c:val>
            <c:numRef>
              <c:f>Summary!$F$159:$F$168</c:f>
              <c:numCache>
                <c:formatCode>0.00%</c:formatCode>
                <c:ptCount val="10"/>
                <c:pt idx="0">
                  <c:v>0.36620000000000003</c:v>
                </c:pt>
                <c:pt idx="1">
                  <c:v>0.19719999999999999</c:v>
                </c:pt>
                <c:pt idx="2">
                  <c:v>7.0400000000000004E-2</c:v>
                </c:pt>
                <c:pt idx="3">
                  <c:v>1.41E-2</c:v>
                </c:pt>
                <c:pt idx="4">
                  <c:v>0</c:v>
                </c:pt>
                <c:pt idx="5">
                  <c:v>0.15490000000000001</c:v>
                </c:pt>
                <c:pt idx="6">
                  <c:v>9.8599999999999993E-2</c:v>
                </c:pt>
                <c:pt idx="7">
                  <c:v>4.2299999999999997E-2</c:v>
                </c:pt>
                <c:pt idx="8">
                  <c:v>4.2299999999999997E-2</c:v>
                </c:pt>
                <c:pt idx="9">
                  <c:v>1.41E-2</c:v>
                </c:pt>
              </c:numCache>
            </c:numRef>
          </c:val>
          <c:extLst>
            <c:ext xmlns:c16="http://schemas.microsoft.com/office/drawing/2014/chart" uri="{C3380CC4-5D6E-409C-BE32-E72D297353CC}">
              <c16:uniqueId val="{00000001-4ECF-4457-A86D-644A2EA267C5}"/>
            </c:ext>
          </c:extLst>
        </c:ser>
        <c:ser>
          <c:idx val="3"/>
          <c:order val="2"/>
          <c:tx>
            <c:v>2017</c:v>
          </c:tx>
          <c:invertIfNegative val="0"/>
          <c:val>
            <c:numRef>
              <c:f>Summary!$H$159:$H$168</c:f>
              <c:numCache>
                <c:formatCode>0.00%</c:formatCode>
                <c:ptCount val="10"/>
                <c:pt idx="0">
                  <c:v>0.14935064935064934</c:v>
                </c:pt>
                <c:pt idx="1">
                  <c:v>0.15584415584415584</c:v>
                </c:pt>
                <c:pt idx="2">
                  <c:v>0.12337662337662338</c:v>
                </c:pt>
                <c:pt idx="3">
                  <c:v>5.844155844155844E-2</c:v>
                </c:pt>
                <c:pt idx="4">
                  <c:v>8.4415584415584416E-2</c:v>
                </c:pt>
                <c:pt idx="5">
                  <c:v>0.12987012987012986</c:v>
                </c:pt>
                <c:pt idx="6">
                  <c:v>0.11038961038961038</c:v>
                </c:pt>
                <c:pt idx="7">
                  <c:v>7.1428571428571425E-2</c:v>
                </c:pt>
                <c:pt idx="8">
                  <c:v>0.11688311688311688</c:v>
                </c:pt>
                <c:pt idx="9">
                  <c:v>0</c:v>
                </c:pt>
              </c:numCache>
            </c:numRef>
          </c:val>
          <c:extLst>
            <c:ext xmlns:c16="http://schemas.microsoft.com/office/drawing/2014/chart" uri="{C3380CC4-5D6E-409C-BE32-E72D297353CC}">
              <c16:uniqueId val="{00000000-A566-46EC-AF55-87352FCA0096}"/>
            </c:ext>
          </c:extLst>
        </c:ser>
        <c:ser>
          <c:idx val="2"/>
          <c:order val="3"/>
          <c:tx>
            <c:v>Aggregate</c:v>
          </c:tx>
          <c:invertIfNegative val="0"/>
          <c:cat>
            <c:strRef>
              <c:f>Summary!$B$159:$B$168</c:f>
              <c:strCache>
                <c:ptCount val="10"/>
                <c:pt idx="0">
                  <c:v>Euro FX</c:v>
                </c:pt>
                <c:pt idx="1">
                  <c:v>British Pound</c:v>
                </c:pt>
                <c:pt idx="2">
                  <c:v>Swiss Franc</c:v>
                </c:pt>
                <c:pt idx="3">
                  <c:v>Norwegian Krone</c:v>
                </c:pt>
                <c:pt idx="4">
                  <c:v>Swedish Krona</c:v>
                </c:pt>
                <c:pt idx="5">
                  <c:v>Japanese Yen</c:v>
                </c:pt>
                <c:pt idx="6">
                  <c:v>Australian Dollar</c:v>
                </c:pt>
                <c:pt idx="7">
                  <c:v>New Zealand Dollar</c:v>
                </c:pt>
                <c:pt idx="8">
                  <c:v>Canadian Dollar</c:v>
                </c:pt>
                <c:pt idx="9">
                  <c:v>other</c:v>
                </c:pt>
              </c:strCache>
            </c:strRef>
          </c:cat>
          <c:val>
            <c:numRef>
              <c:f>Summary!$K$159:$K$168</c:f>
              <c:numCache>
                <c:formatCode>0.00%</c:formatCode>
                <c:ptCount val="10"/>
                <c:pt idx="0">
                  <c:v>0.25810414894839673</c:v>
                </c:pt>
                <c:pt idx="1">
                  <c:v>0.17045535857947364</c:v>
                </c:pt>
                <c:pt idx="2">
                  <c:v>0.10628758476037238</c:v>
                </c:pt>
                <c:pt idx="3">
                  <c:v>2.381730260889553E-2</c:v>
                </c:pt>
                <c:pt idx="4">
                  <c:v>2.8716167681875647E-2</c:v>
                </c:pt>
                <c:pt idx="5">
                  <c:v>0.1678910067808298</c:v>
                </c:pt>
                <c:pt idx="6">
                  <c:v>0.11824202390529821</c:v>
                </c:pt>
                <c:pt idx="7">
                  <c:v>4.4788305941845762E-2</c:v>
                </c:pt>
                <c:pt idx="8">
                  <c:v>7.7609605217791061E-2</c:v>
                </c:pt>
                <c:pt idx="9">
                  <c:v>4.1176991150442474E-3</c:v>
                </c:pt>
              </c:numCache>
            </c:numRef>
          </c:val>
          <c:extLst>
            <c:ext xmlns:c16="http://schemas.microsoft.com/office/drawing/2014/chart" uri="{C3380CC4-5D6E-409C-BE32-E72D297353CC}">
              <c16:uniqueId val="{00000002-4ECF-4457-A86D-644A2EA267C5}"/>
            </c:ext>
          </c:extLst>
        </c:ser>
        <c:dLbls>
          <c:showLegendKey val="0"/>
          <c:showVal val="0"/>
          <c:showCatName val="0"/>
          <c:showSerName val="0"/>
          <c:showPercent val="0"/>
          <c:showBubbleSize val="0"/>
        </c:dLbls>
        <c:gapWidth val="150"/>
        <c:axId val="100423520"/>
        <c:axId val="100463776"/>
      </c:barChart>
      <c:catAx>
        <c:axId val="100423520"/>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00463776"/>
        <c:crosses val="autoZero"/>
        <c:auto val="1"/>
        <c:lblAlgn val="ctr"/>
        <c:lblOffset val="100"/>
        <c:noMultiLvlLbl val="0"/>
      </c:catAx>
      <c:valAx>
        <c:axId val="100463776"/>
        <c:scaling>
          <c:orientation val="minMax"/>
        </c:scaling>
        <c:delete val="0"/>
        <c:axPos val="l"/>
        <c:majorGridlines/>
        <c:numFmt formatCode="0%" sourceLinked="0"/>
        <c:majorTickMark val="none"/>
        <c:minorTickMark val="none"/>
        <c:tickLblPos val="nextTo"/>
        <c:crossAx val="100423520"/>
        <c:crosses val="autoZero"/>
        <c:crossBetween val="between"/>
      </c:valAx>
    </c:plotArea>
    <c:legend>
      <c:legendPos val="r"/>
      <c:overlay val="0"/>
    </c:legend>
    <c:plotVisOnly val="1"/>
    <c:dispBlanksAs val="gap"/>
    <c:showDLblsOverMax val="0"/>
  </c:chart>
  <c:spPr>
    <a:ln>
      <a:noFill/>
    </a:ln>
  </c:spPr>
  <c:txPr>
    <a:bodyPr/>
    <a:lstStyle/>
    <a:p>
      <a:pPr>
        <a:defRPr sz="900" b="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EM Currency Forwards</a:t>
            </a:r>
          </a:p>
        </c:rich>
      </c:tx>
      <c:overlay val="0"/>
    </c:title>
    <c:autoTitleDeleted val="0"/>
    <c:plotArea>
      <c:layout/>
      <c:barChart>
        <c:barDir val="col"/>
        <c:grouping val="clustered"/>
        <c:varyColors val="0"/>
        <c:ser>
          <c:idx val="0"/>
          <c:order val="0"/>
          <c:tx>
            <c:v>2014</c:v>
          </c:tx>
          <c:invertIfNegative val="0"/>
          <c:cat>
            <c:strRef>
              <c:f>Summary!$B$171:$B$187</c:f>
              <c:strCache>
                <c:ptCount val="17"/>
                <c:pt idx="0">
                  <c:v>Brazilian Real</c:v>
                </c:pt>
                <c:pt idx="1">
                  <c:v>Mexican Peso</c:v>
                </c:pt>
                <c:pt idx="2">
                  <c:v>Argentine Peso</c:v>
                </c:pt>
                <c:pt idx="3">
                  <c:v>Colombian Peso</c:v>
                </c:pt>
                <c:pt idx="4">
                  <c:v>Chilean Peso</c:v>
                </c:pt>
                <c:pt idx="5">
                  <c:v>Russian Ruble</c:v>
                </c:pt>
                <c:pt idx="6">
                  <c:v>Polish Zloty</c:v>
                </c:pt>
                <c:pt idx="7">
                  <c:v>Czech Koruna</c:v>
                </c:pt>
                <c:pt idx="8">
                  <c:v>Turkish New Lira</c:v>
                </c:pt>
                <c:pt idx="9">
                  <c:v>South African Rand</c:v>
                </c:pt>
                <c:pt idx="10">
                  <c:v>Indian Rupee</c:v>
                </c:pt>
                <c:pt idx="11">
                  <c:v>Taiwan Dollar</c:v>
                </c:pt>
                <c:pt idx="12">
                  <c:v>Korean Won</c:v>
                </c:pt>
                <c:pt idx="13">
                  <c:v>Singapore Dollar</c:v>
                </c:pt>
                <c:pt idx="14">
                  <c:v>Indonesian Rupiah</c:v>
                </c:pt>
                <c:pt idx="15">
                  <c:v>Malaysian Ringgit</c:v>
                </c:pt>
                <c:pt idx="16">
                  <c:v>Philippine Peso</c:v>
                </c:pt>
              </c:strCache>
            </c:strRef>
          </c:cat>
          <c:val>
            <c:numRef>
              <c:f>Summary!$D$171:$D$187</c:f>
              <c:numCache>
                <c:formatCode>0.00%</c:formatCode>
                <c:ptCount val="17"/>
                <c:pt idx="0">
                  <c:v>0.14814814814814814</c:v>
                </c:pt>
                <c:pt idx="1">
                  <c:v>0.12345679012345678</c:v>
                </c:pt>
                <c:pt idx="2">
                  <c:v>6.1728395061728392E-3</c:v>
                </c:pt>
                <c:pt idx="3">
                  <c:v>0</c:v>
                </c:pt>
                <c:pt idx="4">
                  <c:v>6.1728395061728392E-3</c:v>
                </c:pt>
                <c:pt idx="5">
                  <c:v>0.1111111111111111</c:v>
                </c:pt>
                <c:pt idx="6">
                  <c:v>4.3209876543209874E-2</c:v>
                </c:pt>
                <c:pt idx="7">
                  <c:v>6.1728395061728392E-3</c:v>
                </c:pt>
                <c:pt idx="8">
                  <c:v>6.1728395061728392E-2</c:v>
                </c:pt>
                <c:pt idx="9">
                  <c:v>0.1111111111111111</c:v>
                </c:pt>
                <c:pt idx="10">
                  <c:v>9.2592592592592587E-2</c:v>
                </c:pt>
                <c:pt idx="11">
                  <c:v>4.9382716049382713E-2</c:v>
                </c:pt>
                <c:pt idx="12">
                  <c:v>8.0246913580246909E-2</c:v>
                </c:pt>
                <c:pt idx="13">
                  <c:v>8.6419753086419748E-2</c:v>
                </c:pt>
                <c:pt idx="14">
                  <c:v>3.7037037037037035E-2</c:v>
                </c:pt>
                <c:pt idx="15">
                  <c:v>3.0864197530864196E-2</c:v>
                </c:pt>
                <c:pt idx="16">
                  <c:v>6.1728395061728392E-3</c:v>
                </c:pt>
              </c:numCache>
            </c:numRef>
          </c:val>
          <c:extLst>
            <c:ext xmlns:c16="http://schemas.microsoft.com/office/drawing/2014/chart" uri="{C3380CC4-5D6E-409C-BE32-E72D297353CC}">
              <c16:uniqueId val="{00000000-7C31-4F91-B844-B871D61159ED}"/>
            </c:ext>
          </c:extLst>
        </c:ser>
        <c:ser>
          <c:idx val="1"/>
          <c:order val="1"/>
          <c:tx>
            <c:v>2015</c:v>
          </c:tx>
          <c:invertIfNegative val="0"/>
          <c:cat>
            <c:strRef>
              <c:f>Summary!$B$171:$B$187</c:f>
              <c:strCache>
                <c:ptCount val="17"/>
                <c:pt idx="0">
                  <c:v>Brazilian Real</c:v>
                </c:pt>
                <c:pt idx="1">
                  <c:v>Mexican Peso</c:v>
                </c:pt>
                <c:pt idx="2">
                  <c:v>Argentine Peso</c:v>
                </c:pt>
                <c:pt idx="3">
                  <c:v>Colombian Peso</c:v>
                </c:pt>
                <c:pt idx="4">
                  <c:v>Chilean Peso</c:v>
                </c:pt>
                <c:pt idx="5">
                  <c:v>Russian Ruble</c:v>
                </c:pt>
                <c:pt idx="6">
                  <c:v>Polish Zloty</c:v>
                </c:pt>
                <c:pt idx="7">
                  <c:v>Czech Koruna</c:v>
                </c:pt>
                <c:pt idx="8">
                  <c:v>Turkish New Lira</c:v>
                </c:pt>
                <c:pt idx="9">
                  <c:v>South African Rand</c:v>
                </c:pt>
                <c:pt idx="10">
                  <c:v>Indian Rupee</c:v>
                </c:pt>
                <c:pt idx="11">
                  <c:v>Taiwan Dollar</c:v>
                </c:pt>
                <c:pt idx="12">
                  <c:v>Korean Won</c:v>
                </c:pt>
                <c:pt idx="13">
                  <c:v>Singapore Dollar</c:v>
                </c:pt>
                <c:pt idx="14">
                  <c:v>Indonesian Rupiah</c:v>
                </c:pt>
                <c:pt idx="15">
                  <c:v>Malaysian Ringgit</c:v>
                </c:pt>
                <c:pt idx="16">
                  <c:v>Philippine Peso</c:v>
                </c:pt>
              </c:strCache>
            </c:strRef>
          </c:cat>
          <c:val>
            <c:numRef>
              <c:f>Summary!$F$171:$F$187</c:f>
              <c:numCache>
                <c:formatCode>0.00%</c:formatCode>
                <c:ptCount val="17"/>
                <c:pt idx="0">
                  <c:v>0.1636</c:v>
                </c:pt>
                <c:pt idx="1">
                  <c:v>9.0899999999999995E-2</c:v>
                </c:pt>
                <c:pt idx="2">
                  <c:v>3.6400000000000002E-2</c:v>
                </c:pt>
                <c:pt idx="3">
                  <c:v>3.6400000000000002E-2</c:v>
                </c:pt>
                <c:pt idx="4">
                  <c:v>0</c:v>
                </c:pt>
                <c:pt idx="5">
                  <c:v>0.14549999999999999</c:v>
                </c:pt>
                <c:pt idx="6">
                  <c:v>1.8200000000000001E-2</c:v>
                </c:pt>
                <c:pt idx="7">
                  <c:v>0</c:v>
                </c:pt>
                <c:pt idx="8">
                  <c:v>5.45E-2</c:v>
                </c:pt>
                <c:pt idx="9">
                  <c:v>0.1091</c:v>
                </c:pt>
                <c:pt idx="10">
                  <c:v>7.2700000000000001E-2</c:v>
                </c:pt>
                <c:pt idx="11">
                  <c:v>3.6400000000000002E-2</c:v>
                </c:pt>
                <c:pt idx="12">
                  <c:v>0.1273</c:v>
                </c:pt>
                <c:pt idx="13">
                  <c:v>5.45E-2</c:v>
                </c:pt>
                <c:pt idx="14">
                  <c:v>1.8200000000000001E-2</c:v>
                </c:pt>
                <c:pt idx="15">
                  <c:v>1.8200000000000001E-2</c:v>
                </c:pt>
                <c:pt idx="16">
                  <c:v>0</c:v>
                </c:pt>
              </c:numCache>
            </c:numRef>
          </c:val>
          <c:extLst>
            <c:ext xmlns:c16="http://schemas.microsoft.com/office/drawing/2014/chart" uri="{C3380CC4-5D6E-409C-BE32-E72D297353CC}">
              <c16:uniqueId val="{00000001-7C31-4F91-B844-B871D61159ED}"/>
            </c:ext>
          </c:extLst>
        </c:ser>
        <c:ser>
          <c:idx val="3"/>
          <c:order val="2"/>
          <c:tx>
            <c:v>2017</c:v>
          </c:tx>
          <c:invertIfNegative val="0"/>
          <c:val>
            <c:numRef>
              <c:f>Summary!$H$171:$H$188</c:f>
              <c:numCache>
                <c:formatCode>0.00%</c:formatCode>
                <c:ptCount val="18"/>
                <c:pt idx="0">
                  <c:v>8.3969465648854963E-2</c:v>
                </c:pt>
                <c:pt idx="1">
                  <c:v>0.12977099236641221</c:v>
                </c:pt>
                <c:pt idx="2">
                  <c:v>3.8167938931297711E-2</c:v>
                </c:pt>
                <c:pt idx="3">
                  <c:v>7.6335877862595417E-3</c:v>
                </c:pt>
                <c:pt idx="4">
                  <c:v>7.6335877862595417E-3</c:v>
                </c:pt>
                <c:pt idx="5">
                  <c:v>4.5801526717557252E-2</c:v>
                </c:pt>
                <c:pt idx="6">
                  <c:v>6.1068702290076333E-2</c:v>
                </c:pt>
                <c:pt idx="7">
                  <c:v>6.1068702290076333E-2</c:v>
                </c:pt>
                <c:pt idx="8">
                  <c:v>6.1068702290076333E-2</c:v>
                </c:pt>
                <c:pt idx="9">
                  <c:v>9.1603053435114504E-2</c:v>
                </c:pt>
                <c:pt idx="10">
                  <c:v>9.1603053435114504E-2</c:v>
                </c:pt>
                <c:pt idx="11">
                  <c:v>5.3435114503816793E-2</c:v>
                </c:pt>
                <c:pt idx="12">
                  <c:v>6.8702290076335881E-2</c:v>
                </c:pt>
                <c:pt idx="13">
                  <c:v>7.6335877862595422E-2</c:v>
                </c:pt>
                <c:pt idx="14">
                  <c:v>3.8167938931297711E-2</c:v>
                </c:pt>
                <c:pt idx="15">
                  <c:v>5.3435114503816793E-2</c:v>
                </c:pt>
                <c:pt idx="16">
                  <c:v>3.0534351145038167E-2</c:v>
                </c:pt>
                <c:pt idx="17">
                  <c:v>0</c:v>
                </c:pt>
              </c:numCache>
            </c:numRef>
          </c:val>
          <c:extLst>
            <c:ext xmlns:c16="http://schemas.microsoft.com/office/drawing/2014/chart" uri="{C3380CC4-5D6E-409C-BE32-E72D297353CC}">
              <c16:uniqueId val="{00000000-D629-4DDE-B2A1-27E551256515}"/>
            </c:ext>
          </c:extLst>
        </c:ser>
        <c:ser>
          <c:idx val="2"/>
          <c:order val="3"/>
          <c:tx>
            <c:v>Aggregate</c:v>
          </c:tx>
          <c:invertIfNegative val="0"/>
          <c:cat>
            <c:strRef>
              <c:f>Summary!$B$171:$B$187</c:f>
              <c:strCache>
                <c:ptCount val="17"/>
                <c:pt idx="0">
                  <c:v>Brazilian Real</c:v>
                </c:pt>
                <c:pt idx="1">
                  <c:v>Mexican Peso</c:v>
                </c:pt>
                <c:pt idx="2">
                  <c:v>Argentine Peso</c:v>
                </c:pt>
                <c:pt idx="3">
                  <c:v>Colombian Peso</c:v>
                </c:pt>
                <c:pt idx="4">
                  <c:v>Chilean Peso</c:v>
                </c:pt>
                <c:pt idx="5">
                  <c:v>Russian Ruble</c:v>
                </c:pt>
                <c:pt idx="6">
                  <c:v>Polish Zloty</c:v>
                </c:pt>
                <c:pt idx="7">
                  <c:v>Czech Koruna</c:v>
                </c:pt>
                <c:pt idx="8">
                  <c:v>Turkish New Lira</c:v>
                </c:pt>
                <c:pt idx="9">
                  <c:v>South African Rand</c:v>
                </c:pt>
                <c:pt idx="10">
                  <c:v>Indian Rupee</c:v>
                </c:pt>
                <c:pt idx="11">
                  <c:v>Taiwan Dollar</c:v>
                </c:pt>
                <c:pt idx="12">
                  <c:v>Korean Won</c:v>
                </c:pt>
                <c:pt idx="13">
                  <c:v>Singapore Dollar</c:v>
                </c:pt>
                <c:pt idx="14">
                  <c:v>Indonesian Rupiah</c:v>
                </c:pt>
                <c:pt idx="15">
                  <c:v>Malaysian Ringgit</c:v>
                </c:pt>
                <c:pt idx="16">
                  <c:v>Philippine Peso</c:v>
                </c:pt>
              </c:strCache>
            </c:strRef>
          </c:cat>
          <c:val>
            <c:numRef>
              <c:f>Summary!$K$171:$K$187</c:f>
              <c:numCache>
                <c:formatCode>0.00%</c:formatCode>
                <c:ptCount val="17"/>
                <c:pt idx="0">
                  <c:v>0.13619000052541902</c:v>
                </c:pt>
                <c:pt idx="1">
                  <c:v>0.11556951393736503</c:v>
                </c:pt>
                <c:pt idx="2">
                  <c:v>2.3211372069225206E-2</c:v>
                </c:pt>
                <c:pt idx="3">
                  <c:v>1.2589150847801121E-2</c:v>
                </c:pt>
                <c:pt idx="4">
                  <c:v>4.7450341647463845E-3</c:v>
                </c:pt>
                <c:pt idx="5">
                  <c:v>0.10439301718120199</c:v>
                </c:pt>
                <c:pt idx="6">
                  <c:v>4.0489345753238204E-2</c:v>
                </c:pt>
                <c:pt idx="7">
                  <c:v>1.8458470630327687E-2</c:v>
                </c:pt>
                <c:pt idx="8">
                  <c:v>5.9448146146551875E-2</c:v>
                </c:pt>
                <c:pt idx="9">
                  <c:v>0.10551730279898218</c:v>
                </c:pt>
                <c:pt idx="10">
                  <c:v>8.6529298865845511E-2</c:v>
                </c:pt>
                <c:pt idx="11">
                  <c:v>4.66312994613204E-2</c:v>
                </c:pt>
                <c:pt idx="12">
                  <c:v>9.1025300927489672E-2</c:v>
                </c:pt>
                <c:pt idx="13">
                  <c:v>7.4510158101085619E-2</c:v>
                </c:pt>
                <c:pt idx="14">
                  <c:v>3.1826186884040021E-2</c:v>
                </c:pt>
                <c:pt idx="15">
                  <c:v>3.2958339775971339E-2</c:v>
                </c:pt>
                <c:pt idx="16">
                  <c:v>1.0622221221424083E-2</c:v>
                </c:pt>
              </c:numCache>
            </c:numRef>
          </c:val>
          <c:extLst>
            <c:ext xmlns:c16="http://schemas.microsoft.com/office/drawing/2014/chart" uri="{C3380CC4-5D6E-409C-BE32-E72D297353CC}">
              <c16:uniqueId val="{00000002-7C31-4F91-B844-B871D61159ED}"/>
            </c:ext>
          </c:extLst>
        </c:ser>
        <c:dLbls>
          <c:showLegendKey val="0"/>
          <c:showVal val="0"/>
          <c:showCatName val="0"/>
          <c:showSerName val="0"/>
          <c:showPercent val="0"/>
          <c:showBubbleSize val="0"/>
        </c:dLbls>
        <c:gapWidth val="150"/>
        <c:axId val="100446912"/>
        <c:axId val="100470848"/>
      </c:barChart>
      <c:catAx>
        <c:axId val="100446912"/>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00470848"/>
        <c:crosses val="autoZero"/>
        <c:auto val="1"/>
        <c:lblAlgn val="ctr"/>
        <c:lblOffset val="100"/>
        <c:noMultiLvlLbl val="0"/>
      </c:catAx>
      <c:valAx>
        <c:axId val="100470848"/>
        <c:scaling>
          <c:orientation val="minMax"/>
        </c:scaling>
        <c:delete val="0"/>
        <c:axPos val="l"/>
        <c:majorGridlines/>
        <c:numFmt formatCode="0%" sourceLinked="0"/>
        <c:majorTickMark val="none"/>
        <c:minorTickMark val="none"/>
        <c:tickLblPos val="nextTo"/>
        <c:crossAx val="100446912"/>
        <c:crosses val="autoZero"/>
        <c:crossBetween val="between"/>
      </c:valAx>
    </c:plotArea>
    <c:legend>
      <c:legendPos val="r"/>
      <c:overlay val="0"/>
    </c:legend>
    <c:plotVisOnly val="1"/>
    <c:dispBlanksAs val="gap"/>
    <c:showDLblsOverMax val="0"/>
  </c:chart>
  <c:spPr>
    <a:ln>
      <a:noFill/>
    </a:ln>
  </c:spPr>
  <c:txPr>
    <a:bodyPr/>
    <a:lstStyle/>
    <a:p>
      <a:pPr>
        <a:defRPr sz="900" b="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Equity Volatility Futures</a:t>
            </a:r>
          </a:p>
        </c:rich>
      </c:tx>
      <c:layout>
        <c:manualLayout>
          <c:xMode val="edge"/>
          <c:yMode val="edge"/>
          <c:x val="0.38356933508311475"/>
          <c:y val="2.7777777777777801E-2"/>
        </c:manualLayout>
      </c:layout>
      <c:overlay val="0"/>
    </c:title>
    <c:autoTitleDeleted val="0"/>
    <c:plotArea>
      <c:layout/>
      <c:barChart>
        <c:barDir val="col"/>
        <c:grouping val="clustered"/>
        <c:varyColors val="0"/>
        <c:ser>
          <c:idx val="0"/>
          <c:order val="0"/>
          <c:tx>
            <c:v>2014</c:v>
          </c:tx>
          <c:invertIfNegative val="0"/>
          <c:cat>
            <c:strRef>
              <c:f>Summary!$B$153:$B$155</c:f>
              <c:strCache>
                <c:ptCount val="3"/>
                <c:pt idx="0">
                  <c:v>CBOE VIX</c:v>
                </c:pt>
                <c:pt idx="1">
                  <c:v>VSTOXX</c:v>
                </c:pt>
                <c:pt idx="2">
                  <c:v>VDAX</c:v>
                </c:pt>
              </c:strCache>
            </c:strRef>
          </c:cat>
          <c:val>
            <c:numRef>
              <c:f>Summary!$D$153:$D$155</c:f>
              <c:numCache>
                <c:formatCode>0.00%</c:formatCode>
                <c:ptCount val="3"/>
                <c:pt idx="0">
                  <c:v>0.93023255813953487</c:v>
                </c:pt>
                <c:pt idx="1">
                  <c:v>0</c:v>
                </c:pt>
                <c:pt idx="2">
                  <c:v>0</c:v>
                </c:pt>
              </c:numCache>
            </c:numRef>
          </c:val>
          <c:extLst>
            <c:ext xmlns:c16="http://schemas.microsoft.com/office/drawing/2014/chart" uri="{C3380CC4-5D6E-409C-BE32-E72D297353CC}">
              <c16:uniqueId val="{00000000-A1F5-4D3C-8385-B4DD7697585B}"/>
            </c:ext>
          </c:extLst>
        </c:ser>
        <c:ser>
          <c:idx val="1"/>
          <c:order val="1"/>
          <c:tx>
            <c:v>2015</c:v>
          </c:tx>
          <c:invertIfNegative val="0"/>
          <c:cat>
            <c:strRef>
              <c:f>Summary!$B$153:$B$155</c:f>
              <c:strCache>
                <c:ptCount val="3"/>
                <c:pt idx="0">
                  <c:v>CBOE VIX</c:v>
                </c:pt>
                <c:pt idx="1">
                  <c:v>VSTOXX</c:v>
                </c:pt>
                <c:pt idx="2">
                  <c:v>VDAX</c:v>
                </c:pt>
              </c:strCache>
            </c:strRef>
          </c:cat>
          <c:val>
            <c:numRef>
              <c:f>Summary!$F$153:$F$155</c:f>
              <c:numCache>
                <c:formatCode>0.00%</c:formatCode>
                <c:ptCount val="3"/>
                <c:pt idx="0">
                  <c:v>0.8125</c:v>
                </c:pt>
                <c:pt idx="1">
                  <c:v>0</c:v>
                </c:pt>
                <c:pt idx="2">
                  <c:v>0</c:v>
                </c:pt>
              </c:numCache>
            </c:numRef>
          </c:val>
          <c:extLst>
            <c:ext xmlns:c16="http://schemas.microsoft.com/office/drawing/2014/chart" uri="{C3380CC4-5D6E-409C-BE32-E72D297353CC}">
              <c16:uniqueId val="{00000001-A1F5-4D3C-8385-B4DD7697585B}"/>
            </c:ext>
          </c:extLst>
        </c:ser>
        <c:ser>
          <c:idx val="3"/>
          <c:order val="2"/>
          <c:tx>
            <c:v>2017</c:v>
          </c:tx>
          <c:invertIfNegative val="0"/>
          <c:cat>
            <c:strRef>
              <c:f>Summary!$B$153:$B$155</c:f>
              <c:strCache>
                <c:ptCount val="3"/>
                <c:pt idx="0">
                  <c:v>CBOE VIX</c:v>
                </c:pt>
                <c:pt idx="1">
                  <c:v>VSTOXX</c:v>
                </c:pt>
                <c:pt idx="2">
                  <c:v>VDAX</c:v>
                </c:pt>
              </c:strCache>
            </c:strRef>
          </c:cat>
          <c:val>
            <c:numRef>
              <c:f>Summary!$H$153:$H$155</c:f>
              <c:numCache>
                <c:formatCode>0.00%</c:formatCode>
                <c:ptCount val="3"/>
                <c:pt idx="0">
                  <c:v>0.58620689655172409</c:v>
                </c:pt>
                <c:pt idx="1">
                  <c:v>0.27586206896551724</c:v>
                </c:pt>
                <c:pt idx="2">
                  <c:v>0.13793103448275862</c:v>
                </c:pt>
              </c:numCache>
            </c:numRef>
          </c:val>
          <c:extLst>
            <c:ext xmlns:c16="http://schemas.microsoft.com/office/drawing/2014/chart" uri="{C3380CC4-5D6E-409C-BE32-E72D297353CC}">
              <c16:uniqueId val="{00000002-A1F5-4D3C-8385-B4DD7697585B}"/>
            </c:ext>
          </c:extLst>
        </c:ser>
        <c:ser>
          <c:idx val="2"/>
          <c:order val="3"/>
          <c:tx>
            <c:v>Aggregate</c:v>
          </c:tx>
          <c:invertIfNegative val="0"/>
          <c:cat>
            <c:strRef>
              <c:f>Summary!$B$153:$B$155</c:f>
              <c:strCache>
                <c:ptCount val="3"/>
                <c:pt idx="0">
                  <c:v>CBOE VIX</c:v>
                </c:pt>
                <c:pt idx="1">
                  <c:v>VSTOXX</c:v>
                </c:pt>
                <c:pt idx="2">
                  <c:v>VDAX</c:v>
                </c:pt>
              </c:strCache>
            </c:strRef>
          </c:cat>
          <c:val>
            <c:numRef>
              <c:f>Summary!$K$153:$K$155</c:f>
              <c:numCache>
                <c:formatCode>0.00%</c:formatCode>
                <c:ptCount val="3"/>
                <c:pt idx="0">
                  <c:v>0.80756071208067504</c:v>
                </c:pt>
                <c:pt idx="1">
                  <c:v>0.11641238938053097</c:v>
                </c:pt>
                <c:pt idx="2">
                  <c:v>4.4509734513274342E-2</c:v>
                </c:pt>
              </c:numCache>
            </c:numRef>
          </c:val>
          <c:extLst>
            <c:ext xmlns:c16="http://schemas.microsoft.com/office/drawing/2014/chart" uri="{C3380CC4-5D6E-409C-BE32-E72D297353CC}">
              <c16:uniqueId val="{00000003-A1F5-4D3C-8385-B4DD7697585B}"/>
            </c:ext>
          </c:extLst>
        </c:ser>
        <c:dLbls>
          <c:showLegendKey val="0"/>
          <c:showVal val="0"/>
          <c:showCatName val="0"/>
          <c:showSerName val="0"/>
          <c:showPercent val="0"/>
          <c:showBubbleSize val="0"/>
        </c:dLbls>
        <c:gapWidth val="150"/>
        <c:axId val="100412096"/>
        <c:axId val="100445824"/>
      </c:barChart>
      <c:catAx>
        <c:axId val="100412096"/>
        <c:scaling>
          <c:orientation val="minMax"/>
        </c:scaling>
        <c:delete val="0"/>
        <c:axPos val="b"/>
        <c:numFmt formatCode="General" sourceLinked="0"/>
        <c:majorTickMark val="none"/>
        <c:minorTickMark val="none"/>
        <c:tickLblPos val="nextTo"/>
        <c:txPr>
          <a:bodyPr rot="0" vert="horz"/>
          <a:lstStyle/>
          <a:p>
            <a:pPr>
              <a:defRPr/>
            </a:pPr>
            <a:endParaRPr lang="en-US"/>
          </a:p>
        </c:txPr>
        <c:crossAx val="100445824"/>
        <c:crosses val="autoZero"/>
        <c:auto val="1"/>
        <c:lblAlgn val="ctr"/>
        <c:lblOffset val="100"/>
        <c:noMultiLvlLbl val="0"/>
      </c:catAx>
      <c:valAx>
        <c:axId val="100445824"/>
        <c:scaling>
          <c:orientation val="minMax"/>
        </c:scaling>
        <c:delete val="0"/>
        <c:axPos val="l"/>
        <c:majorGridlines/>
        <c:numFmt formatCode="0%" sourceLinked="0"/>
        <c:majorTickMark val="none"/>
        <c:minorTickMark val="none"/>
        <c:tickLblPos val="nextTo"/>
        <c:crossAx val="100412096"/>
        <c:crosses val="autoZero"/>
        <c:crossBetween val="between"/>
      </c:valAx>
    </c:plotArea>
    <c:legend>
      <c:legendPos val="r"/>
      <c:overlay val="0"/>
    </c:legend>
    <c:plotVisOnly val="1"/>
    <c:dispBlanksAs val="gap"/>
    <c:showDLblsOverMax val="0"/>
  </c:chart>
  <c:spPr>
    <a:ln>
      <a:noFill/>
    </a:ln>
  </c:spPr>
  <c:txPr>
    <a:bodyPr/>
    <a:lstStyle/>
    <a:p>
      <a:pPr>
        <a:defRPr sz="900" b="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Type of survey respondents</a:t>
            </a:r>
          </a:p>
        </c:rich>
      </c:tx>
      <c:overlay val="0"/>
    </c:title>
    <c:autoTitleDeleted val="0"/>
    <c:plotArea>
      <c:layout/>
      <c:barChart>
        <c:barDir val="col"/>
        <c:grouping val="clustered"/>
        <c:varyColors val="0"/>
        <c:ser>
          <c:idx val="0"/>
          <c:order val="0"/>
          <c:tx>
            <c:v>2014</c:v>
          </c:tx>
          <c:invertIfNegative val="0"/>
          <c:cat>
            <c:strRef>
              <c:f>Summary!$A$5:$A$8</c:f>
              <c:strCache>
                <c:ptCount val="4"/>
                <c:pt idx="0">
                  <c:v>Investors</c:v>
                </c:pt>
                <c:pt idx="1">
                  <c:v>Managers</c:v>
                </c:pt>
                <c:pt idx="2">
                  <c:v>Consultants</c:v>
                </c:pt>
                <c:pt idx="3">
                  <c:v>Broker Dealers</c:v>
                </c:pt>
              </c:strCache>
            </c:strRef>
          </c:cat>
          <c:val>
            <c:numRef>
              <c:f>Summary!$D$5:$D$8</c:f>
              <c:numCache>
                <c:formatCode>0.00%</c:formatCode>
                <c:ptCount val="4"/>
                <c:pt idx="0">
                  <c:v>0.39215686274509798</c:v>
                </c:pt>
                <c:pt idx="1">
                  <c:v>0.31372549019607798</c:v>
                </c:pt>
                <c:pt idx="2">
                  <c:v>0.19607843137254902</c:v>
                </c:pt>
                <c:pt idx="3">
                  <c:v>9.8039215686274508E-2</c:v>
                </c:pt>
              </c:numCache>
            </c:numRef>
          </c:val>
          <c:extLst>
            <c:ext xmlns:c16="http://schemas.microsoft.com/office/drawing/2014/chart" uri="{C3380CC4-5D6E-409C-BE32-E72D297353CC}">
              <c16:uniqueId val="{00000000-E94E-4385-8B3B-3EAE3BEC1FBF}"/>
            </c:ext>
          </c:extLst>
        </c:ser>
        <c:ser>
          <c:idx val="1"/>
          <c:order val="1"/>
          <c:tx>
            <c:v>2015</c:v>
          </c:tx>
          <c:invertIfNegative val="0"/>
          <c:cat>
            <c:strRef>
              <c:f>Summary!$A$5:$A$8</c:f>
              <c:strCache>
                <c:ptCount val="4"/>
                <c:pt idx="0">
                  <c:v>Investors</c:v>
                </c:pt>
                <c:pt idx="1">
                  <c:v>Managers</c:v>
                </c:pt>
                <c:pt idx="2">
                  <c:v>Consultants</c:v>
                </c:pt>
                <c:pt idx="3">
                  <c:v>Broker Dealers</c:v>
                </c:pt>
              </c:strCache>
            </c:strRef>
          </c:cat>
          <c:val>
            <c:numRef>
              <c:f>Summary!$F$5:$F$8</c:f>
              <c:numCache>
                <c:formatCode>0.00%</c:formatCode>
                <c:ptCount val="4"/>
                <c:pt idx="0">
                  <c:v>0.39389999999999997</c:v>
                </c:pt>
                <c:pt idx="1">
                  <c:v>0.39389999999999997</c:v>
                </c:pt>
                <c:pt idx="2">
                  <c:v>0.18179999999999999</c:v>
                </c:pt>
                <c:pt idx="3">
                  <c:v>3.0300000000000001E-2</c:v>
                </c:pt>
              </c:numCache>
            </c:numRef>
          </c:val>
          <c:extLst>
            <c:ext xmlns:c16="http://schemas.microsoft.com/office/drawing/2014/chart" uri="{C3380CC4-5D6E-409C-BE32-E72D297353CC}">
              <c16:uniqueId val="{00000001-E94E-4385-8B3B-3EAE3BEC1FBF}"/>
            </c:ext>
          </c:extLst>
        </c:ser>
        <c:ser>
          <c:idx val="3"/>
          <c:order val="2"/>
          <c:tx>
            <c:v>2017</c:v>
          </c:tx>
          <c:invertIfNegative val="0"/>
          <c:val>
            <c:numRef>
              <c:f>Summary!$H$5:$H$8</c:f>
              <c:numCache>
                <c:formatCode>0.00%</c:formatCode>
                <c:ptCount val="4"/>
                <c:pt idx="0">
                  <c:v>0.44827586206896552</c:v>
                </c:pt>
                <c:pt idx="1">
                  <c:v>0.48275862068965519</c:v>
                </c:pt>
                <c:pt idx="2">
                  <c:v>6.8965517241379309E-2</c:v>
                </c:pt>
                <c:pt idx="3">
                  <c:v>0</c:v>
                </c:pt>
              </c:numCache>
            </c:numRef>
          </c:val>
          <c:extLst>
            <c:ext xmlns:c16="http://schemas.microsoft.com/office/drawing/2014/chart" uri="{C3380CC4-5D6E-409C-BE32-E72D297353CC}">
              <c16:uniqueId val="{00000000-C5F4-4CA1-8503-A1DC2877BC2C}"/>
            </c:ext>
          </c:extLst>
        </c:ser>
        <c:ser>
          <c:idx val="2"/>
          <c:order val="3"/>
          <c:tx>
            <c:v>Aggregate</c:v>
          </c:tx>
          <c:invertIfNegative val="0"/>
          <c:cat>
            <c:strRef>
              <c:f>Summary!$A$5:$A$8</c:f>
              <c:strCache>
                <c:ptCount val="4"/>
                <c:pt idx="0">
                  <c:v>Investors</c:v>
                </c:pt>
                <c:pt idx="1">
                  <c:v>Managers</c:v>
                </c:pt>
                <c:pt idx="2">
                  <c:v>Consultants</c:v>
                </c:pt>
                <c:pt idx="3">
                  <c:v>Broker Dealers</c:v>
                </c:pt>
              </c:strCache>
            </c:strRef>
          </c:cat>
          <c:val>
            <c:numRef>
              <c:f>Summary!$K$5:$K$8</c:f>
              <c:numCache>
                <c:formatCode>0.00%</c:formatCode>
                <c:ptCount val="4"/>
                <c:pt idx="0">
                  <c:v>0.40706814159292037</c:v>
                </c:pt>
                <c:pt idx="1">
                  <c:v>0.38051946902654848</c:v>
                </c:pt>
                <c:pt idx="2">
                  <c:v>0.15928672566371682</c:v>
                </c:pt>
                <c:pt idx="3">
                  <c:v>5.3096460176991156E-2</c:v>
                </c:pt>
              </c:numCache>
            </c:numRef>
          </c:val>
          <c:extLst>
            <c:ext xmlns:c16="http://schemas.microsoft.com/office/drawing/2014/chart" uri="{C3380CC4-5D6E-409C-BE32-E72D297353CC}">
              <c16:uniqueId val="{00000002-E94E-4385-8B3B-3EAE3BEC1FBF}"/>
            </c:ext>
          </c:extLst>
        </c:ser>
        <c:dLbls>
          <c:showLegendKey val="0"/>
          <c:showVal val="0"/>
          <c:showCatName val="0"/>
          <c:showSerName val="0"/>
          <c:showPercent val="0"/>
          <c:showBubbleSize val="0"/>
        </c:dLbls>
        <c:gapWidth val="150"/>
        <c:axId val="100460512"/>
        <c:axId val="100476288"/>
      </c:barChart>
      <c:catAx>
        <c:axId val="100460512"/>
        <c:scaling>
          <c:orientation val="minMax"/>
        </c:scaling>
        <c:delete val="0"/>
        <c:axPos val="b"/>
        <c:numFmt formatCode="General" sourceLinked="1"/>
        <c:majorTickMark val="none"/>
        <c:minorTickMark val="none"/>
        <c:tickLblPos val="nextTo"/>
        <c:crossAx val="100476288"/>
        <c:crosses val="autoZero"/>
        <c:auto val="1"/>
        <c:lblAlgn val="ctr"/>
        <c:lblOffset val="100"/>
        <c:noMultiLvlLbl val="0"/>
      </c:catAx>
      <c:valAx>
        <c:axId val="100476288"/>
        <c:scaling>
          <c:orientation val="minMax"/>
        </c:scaling>
        <c:delete val="0"/>
        <c:axPos val="l"/>
        <c:majorGridlines/>
        <c:numFmt formatCode="0%" sourceLinked="0"/>
        <c:majorTickMark val="none"/>
        <c:minorTickMark val="none"/>
        <c:tickLblPos val="nextTo"/>
        <c:crossAx val="100460512"/>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Total Firm AUM (USD)</a:t>
            </a:r>
          </a:p>
        </c:rich>
      </c:tx>
      <c:overlay val="0"/>
    </c:title>
    <c:autoTitleDeleted val="0"/>
    <c:plotArea>
      <c:layout/>
      <c:barChart>
        <c:barDir val="col"/>
        <c:grouping val="clustered"/>
        <c:varyColors val="0"/>
        <c:ser>
          <c:idx val="0"/>
          <c:order val="0"/>
          <c:tx>
            <c:v>2014</c:v>
          </c:tx>
          <c:invertIfNegative val="0"/>
          <c:cat>
            <c:strRef>
              <c:f>Summary!$B$11:$B$17</c:f>
              <c:strCache>
                <c:ptCount val="7"/>
                <c:pt idx="0">
                  <c:v>&lt;50m </c:v>
                </c:pt>
                <c:pt idx="1">
                  <c:v>50-100m</c:v>
                </c:pt>
                <c:pt idx="2">
                  <c:v>100-500m</c:v>
                </c:pt>
                <c:pt idx="3">
                  <c:v>500m-1bn   </c:v>
                </c:pt>
                <c:pt idx="4">
                  <c:v>1-5bn</c:v>
                </c:pt>
                <c:pt idx="5">
                  <c:v>&gt;5bn</c:v>
                </c:pt>
                <c:pt idx="6">
                  <c:v>N/A</c:v>
                </c:pt>
              </c:strCache>
            </c:strRef>
          </c:cat>
          <c:val>
            <c:numRef>
              <c:f>Summary!$D$11:$D$17</c:f>
              <c:numCache>
                <c:formatCode>0.00%</c:formatCode>
                <c:ptCount val="7"/>
                <c:pt idx="0">
                  <c:v>0.25</c:v>
                </c:pt>
                <c:pt idx="1">
                  <c:v>0.1111111111111111</c:v>
                </c:pt>
                <c:pt idx="2">
                  <c:v>0.27777777777777779</c:v>
                </c:pt>
                <c:pt idx="3">
                  <c:v>5.5555555555555552E-2</c:v>
                </c:pt>
                <c:pt idx="4">
                  <c:v>0.1111111111111111</c:v>
                </c:pt>
                <c:pt idx="5">
                  <c:v>0.19444444444444445</c:v>
                </c:pt>
                <c:pt idx="6">
                  <c:v>0</c:v>
                </c:pt>
              </c:numCache>
            </c:numRef>
          </c:val>
          <c:extLst>
            <c:ext xmlns:c16="http://schemas.microsoft.com/office/drawing/2014/chart" uri="{C3380CC4-5D6E-409C-BE32-E72D297353CC}">
              <c16:uniqueId val="{00000000-857F-47F8-9A67-98D49D1039D2}"/>
            </c:ext>
          </c:extLst>
        </c:ser>
        <c:ser>
          <c:idx val="1"/>
          <c:order val="1"/>
          <c:tx>
            <c:v>2015</c:v>
          </c:tx>
          <c:invertIfNegative val="0"/>
          <c:cat>
            <c:strRef>
              <c:f>Summary!$B$11:$B$17</c:f>
              <c:strCache>
                <c:ptCount val="7"/>
                <c:pt idx="0">
                  <c:v>&lt;50m </c:v>
                </c:pt>
                <c:pt idx="1">
                  <c:v>50-100m</c:v>
                </c:pt>
                <c:pt idx="2">
                  <c:v>100-500m</c:v>
                </c:pt>
                <c:pt idx="3">
                  <c:v>500m-1bn   </c:v>
                </c:pt>
                <c:pt idx="4">
                  <c:v>1-5bn</c:v>
                </c:pt>
                <c:pt idx="5">
                  <c:v>&gt;5bn</c:v>
                </c:pt>
                <c:pt idx="6">
                  <c:v>N/A</c:v>
                </c:pt>
              </c:strCache>
            </c:strRef>
          </c:cat>
          <c:val>
            <c:numRef>
              <c:f>Summary!$F$11:$F$17</c:f>
              <c:numCache>
                <c:formatCode>0.00%</c:formatCode>
                <c:ptCount val="7"/>
                <c:pt idx="0">
                  <c:v>0.34620000000000001</c:v>
                </c:pt>
                <c:pt idx="1">
                  <c:v>0.1154</c:v>
                </c:pt>
                <c:pt idx="2">
                  <c:v>0.1923</c:v>
                </c:pt>
                <c:pt idx="3">
                  <c:v>0.1154</c:v>
                </c:pt>
                <c:pt idx="4">
                  <c:v>0</c:v>
                </c:pt>
                <c:pt idx="5">
                  <c:v>0.1923</c:v>
                </c:pt>
                <c:pt idx="6">
                  <c:v>3.85E-2</c:v>
                </c:pt>
              </c:numCache>
            </c:numRef>
          </c:val>
          <c:extLst>
            <c:ext xmlns:c16="http://schemas.microsoft.com/office/drawing/2014/chart" uri="{C3380CC4-5D6E-409C-BE32-E72D297353CC}">
              <c16:uniqueId val="{00000001-857F-47F8-9A67-98D49D1039D2}"/>
            </c:ext>
          </c:extLst>
        </c:ser>
        <c:ser>
          <c:idx val="3"/>
          <c:order val="2"/>
          <c:tx>
            <c:v>2017</c:v>
          </c:tx>
          <c:invertIfNegative val="0"/>
          <c:val>
            <c:numRef>
              <c:f>Summary!$H$11:$H$17</c:f>
              <c:numCache>
                <c:formatCode>0.00%</c:formatCode>
                <c:ptCount val="7"/>
                <c:pt idx="0">
                  <c:v>0.14814814814814814</c:v>
                </c:pt>
                <c:pt idx="1">
                  <c:v>0</c:v>
                </c:pt>
                <c:pt idx="2">
                  <c:v>0.18518518518518517</c:v>
                </c:pt>
                <c:pt idx="3">
                  <c:v>0.1111111111111111</c:v>
                </c:pt>
                <c:pt idx="4">
                  <c:v>0.29629629629629628</c:v>
                </c:pt>
                <c:pt idx="5">
                  <c:v>0.25925925925925924</c:v>
                </c:pt>
                <c:pt idx="6">
                  <c:v>0</c:v>
                </c:pt>
              </c:numCache>
            </c:numRef>
          </c:val>
          <c:extLst>
            <c:ext xmlns:c16="http://schemas.microsoft.com/office/drawing/2014/chart" uri="{C3380CC4-5D6E-409C-BE32-E72D297353CC}">
              <c16:uniqueId val="{00000000-9D67-4F24-A1D0-D60E7FD2533A}"/>
            </c:ext>
          </c:extLst>
        </c:ser>
        <c:ser>
          <c:idx val="2"/>
          <c:order val="3"/>
          <c:tx>
            <c:v>Aggregate</c:v>
          </c:tx>
          <c:invertIfNegative val="0"/>
          <c:cat>
            <c:strRef>
              <c:f>Summary!$B$11:$B$17</c:f>
              <c:strCache>
                <c:ptCount val="7"/>
                <c:pt idx="0">
                  <c:v>&lt;50m </c:v>
                </c:pt>
                <c:pt idx="1">
                  <c:v>50-100m</c:v>
                </c:pt>
                <c:pt idx="2">
                  <c:v>100-500m</c:v>
                </c:pt>
                <c:pt idx="3">
                  <c:v>500m-1bn   </c:v>
                </c:pt>
                <c:pt idx="4">
                  <c:v>1-5bn</c:v>
                </c:pt>
                <c:pt idx="5">
                  <c:v>&gt;5bn</c:v>
                </c:pt>
                <c:pt idx="6">
                  <c:v>N/A</c:v>
                </c:pt>
              </c:strCache>
            </c:strRef>
          </c:cat>
          <c:val>
            <c:numRef>
              <c:f>Summary!$K$11:$K$17</c:f>
              <c:numCache>
                <c:formatCode>0.00%</c:formatCode>
                <c:ptCount val="7"/>
                <c:pt idx="0">
                  <c:v>0.25195483448049821</c:v>
                </c:pt>
                <c:pt idx="1">
                  <c:v>8.3848377581120945E-2</c:v>
                </c:pt>
                <c:pt idx="2">
                  <c:v>0.22905254015077026</c:v>
                </c:pt>
                <c:pt idx="3">
                  <c:v>8.7289872173058003E-2</c:v>
                </c:pt>
                <c:pt idx="4">
                  <c:v>0.12618813503769255</c:v>
                </c:pt>
                <c:pt idx="5">
                  <c:v>0.21045208128482462</c:v>
                </c:pt>
                <c:pt idx="6">
                  <c:v>1.1243362831858407E-2</c:v>
                </c:pt>
              </c:numCache>
            </c:numRef>
          </c:val>
          <c:extLst>
            <c:ext xmlns:c16="http://schemas.microsoft.com/office/drawing/2014/chart" uri="{C3380CC4-5D6E-409C-BE32-E72D297353CC}">
              <c16:uniqueId val="{00000002-857F-47F8-9A67-98D49D1039D2}"/>
            </c:ext>
          </c:extLst>
        </c:ser>
        <c:dLbls>
          <c:showLegendKey val="0"/>
          <c:showVal val="0"/>
          <c:showCatName val="0"/>
          <c:showSerName val="0"/>
          <c:showPercent val="0"/>
          <c:showBubbleSize val="0"/>
        </c:dLbls>
        <c:gapWidth val="150"/>
        <c:axId val="100473024"/>
        <c:axId val="100455072"/>
      </c:barChart>
      <c:catAx>
        <c:axId val="100473024"/>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00455072"/>
        <c:crosses val="autoZero"/>
        <c:auto val="1"/>
        <c:lblAlgn val="ctr"/>
        <c:lblOffset val="100"/>
        <c:noMultiLvlLbl val="0"/>
      </c:catAx>
      <c:valAx>
        <c:axId val="100455072"/>
        <c:scaling>
          <c:orientation val="minMax"/>
        </c:scaling>
        <c:delete val="0"/>
        <c:axPos val="l"/>
        <c:majorGridlines/>
        <c:numFmt formatCode="0%" sourceLinked="0"/>
        <c:majorTickMark val="none"/>
        <c:minorTickMark val="none"/>
        <c:tickLblPos val="nextTo"/>
        <c:crossAx val="100473024"/>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Preferred investment Vehicle</a:t>
            </a:r>
          </a:p>
        </c:rich>
      </c:tx>
      <c:layout>
        <c:manualLayout>
          <c:xMode val="edge"/>
          <c:yMode val="edge"/>
          <c:x val="0.38399300087489086"/>
          <c:y val="3.2407407407407419E-2"/>
        </c:manualLayout>
      </c:layout>
      <c:overlay val="0"/>
      <c:spPr>
        <a:noFill/>
      </c:spPr>
    </c:title>
    <c:autoTitleDeleted val="0"/>
    <c:plotArea>
      <c:layout/>
      <c:barChart>
        <c:barDir val="col"/>
        <c:grouping val="clustered"/>
        <c:varyColors val="0"/>
        <c:ser>
          <c:idx val="0"/>
          <c:order val="0"/>
          <c:tx>
            <c:v>2014</c:v>
          </c:tx>
          <c:invertIfNegative val="0"/>
          <c:cat>
            <c:strRef>
              <c:f>Summary!$B$30:$B$35</c:f>
              <c:strCache>
                <c:ptCount val="6"/>
                <c:pt idx="0">
                  <c:v>Managed Accounts</c:v>
                </c:pt>
                <c:pt idx="1">
                  <c:v>UCITS Fund</c:v>
                </c:pt>
                <c:pt idx="2">
                  <c:v>Cayman/BVI Fund</c:v>
                </c:pt>
                <c:pt idx="3">
                  <c:v>SIF/QIF/PIF</c:v>
                </c:pt>
                <c:pt idx="4">
                  <c:v>other</c:v>
                </c:pt>
                <c:pt idx="5">
                  <c:v>N/A</c:v>
                </c:pt>
              </c:strCache>
            </c:strRef>
          </c:cat>
          <c:val>
            <c:numRef>
              <c:f>Summary!$D$30:$D$35</c:f>
              <c:numCache>
                <c:formatCode>0.00%</c:formatCode>
                <c:ptCount val="6"/>
                <c:pt idx="0">
                  <c:v>0.36734693877551022</c:v>
                </c:pt>
                <c:pt idx="1">
                  <c:v>0.24489795918367346</c:v>
                </c:pt>
                <c:pt idx="2">
                  <c:v>0.24489795918367346</c:v>
                </c:pt>
                <c:pt idx="3">
                  <c:v>0.10204081632653061</c:v>
                </c:pt>
                <c:pt idx="4">
                  <c:v>4.0816326530612242E-2</c:v>
                </c:pt>
                <c:pt idx="5">
                  <c:v>0</c:v>
                </c:pt>
              </c:numCache>
            </c:numRef>
          </c:val>
          <c:extLst>
            <c:ext xmlns:c16="http://schemas.microsoft.com/office/drawing/2014/chart" uri="{C3380CC4-5D6E-409C-BE32-E72D297353CC}">
              <c16:uniqueId val="{00000000-4E22-4FEB-82A6-041AB133E907}"/>
            </c:ext>
          </c:extLst>
        </c:ser>
        <c:ser>
          <c:idx val="1"/>
          <c:order val="1"/>
          <c:tx>
            <c:v>2015</c:v>
          </c:tx>
          <c:invertIfNegative val="0"/>
          <c:cat>
            <c:strRef>
              <c:f>Summary!$B$30:$B$35</c:f>
              <c:strCache>
                <c:ptCount val="6"/>
                <c:pt idx="0">
                  <c:v>Managed Accounts</c:v>
                </c:pt>
                <c:pt idx="1">
                  <c:v>UCITS Fund</c:v>
                </c:pt>
                <c:pt idx="2">
                  <c:v>Cayman/BVI Fund</c:v>
                </c:pt>
                <c:pt idx="3">
                  <c:v>SIF/QIF/PIF</c:v>
                </c:pt>
                <c:pt idx="4">
                  <c:v>other</c:v>
                </c:pt>
                <c:pt idx="5">
                  <c:v>N/A</c:v>
                </c:pt>
              </c:strCache>
            </c:strRef>
          </c:cat>
          <c:val>
            <c:numRef>
              <c:f>Summary!$F$30:$F$35</c:f>
              <c:numCache>
                <c:formatCode>0.00%</c:formatCode>
                <c:ptCount val="6"/>
                <c:pt idx="0">
                  <c:v>0.30299999999999999</c:v>
                </c:pt>
                <c:pt idx="1">
                  <c:v>0.2424</c:v>
                </c:pt>
                <c:pt idx="2">
                  <c:v>0.2424</c:v>
                </c:pt>
                <c:pt idx="3">
                  <c:v>0.1212</c:v>
                </c:pt>
                <c:pt idx="4">
                  <c:v>6.0600000000000001E-2</c:v>
                </c:pt>
                <c:pt idx="5">
                  <c:v>3.0300000000000001E-2</c:v>
                </c:pt>
              </c:numCache>
            </c:numRef>
          </c:val>
          <c:extLst>
            <c:ext xmlns:c16="http://schemas.microsoft.com/office/drawing/2014/chart" uri="{C3380CC4-5D6E-409C-BE32-E72D297353CC}">
              <c16:uniqueId val="{00000001-4E22-4FEB-82A6-041AB133E907}"/>
            </c:ext>
          </c:extLst>
        </c:ser>
        <c:ser>
          <c:idx val="3"/>
          <c:order val="2"/>
          <c:tx>
            <c:v>2017</c:v>
          </c:tx>
          <c:invertIfNegative val="0"/>
          <c:val>
            <c:numRef>
              <c:f>Summary!$H$30:$H$35</c:f>
              <c:numCache>
                <c:formatCode>0.00%</c:formatCode>
                <c:ptCount val="6"/>
                <c:pt idx="0">
                  <c:v>0.3</c:v>
                </c:pt>
                <c:pt idx="1">
                  <c:v>0.23333333333333334</c:v>
                </c:pt>
                <c:pt idx="2">
                  <c:v>0.33333333333333331</c:v>
                </c:pt>
                <c:pt idx="3">
                  <c:v>3.3333333333333333E-2</c:v>
                </c:pt>
                <c:pt idx="4">
                  <c:v>0.1</c:v>
                </c:pt>
                <c:pt idx="5">
                  <c:v>0</c:v>
                </c:pt>
              </c:numCache>
            </c:numRef>
          </c:val>
          <c:extLst>
            <c:ext xmlns:c16="http://schemas.microsoft.com/office/drawing/2014/chart" uri="{C3380CC4-5D6E-409C-BE32-E72D297353CC}">
              <c16:uniqueId val="{00000000-6726-4165-A752-4C9029E4DA36}"/>
            </c:ext>
          </c:extLst>
        </c:ser>
        <c:ser>
          <c:idx val="2"/>
          <c:order val="3"/>
          <c:tx>
            <c:v>Aggregate</c:v>
          </c:tx>
          <c:invertIfNegative val="0"/>
          <c:cat>
            <c:strRef>
              <c:f>Summary!$B$30:$B$35</c:f>
              <c:strCache>
                <c:ptCount val="6"/>
                <c:pt idx="0">
                  <c:v>Managed Accounts</c:v>
                </c:pt>
                <c:pt idx="1">
                  <c:v>UCITS Fund</c:v>
                </c:pt>
                <c:pt idx="2">
                  <c:v>Cayman/BVI Fund</c:v>
                </c:pt>
                <c:pt idx="3">
                  <c:v>SIF/QIF/PIF</c:v>
                </c:pt>
                <c:pt idx="4">
                  <c:v>other</c:v>
                </c:pt>
                <c:pt idx="5">
                  <c:v>N/A</c:v>
                </c:pt>
              </c:strCache>
            </c:strRef>
          </c:cat>
          <c:val>
            <c:numRef>
              <c:f>Summary!$K$30:$K$35</c:f>
              <c:numCache>
                <c:formatCode>0.00%</c:formatCode>
                <c:ptCount val="6"/>
                <c:pt idx="0">
                  <c:v>0.33127162723496478</c:v>
                </c:pt>
                <c:pt idx="1">
                  <c:v>0.24120055384985853</c:v>
                </c:pt>
                <c:pt idx="2">
                  <c:v>0.26686427066401786</c:v>
                </c:pt>
                <c:pt idx="3">
                  <c:v>9.0003082294864853E-2</c:v>
                </c:pt>
                <c:pt idx="4">
                  <c:v>6.178258985009933E-2</c:v>
                </c:pt>
                <c:pt idx="5">
                  <c:v>8.8486725663716823E-3</c:v>
                </c:pt>
              </c:numCache>
            </c:numRef>
          </c:val>
          <c:extLst>
            <c:ext xmlns:c16="http://schemas.microsoft.com/office/drawing/2014/chart" uri="{C3380CC4-5D6E-409C-BE32-E72D297353CC}">
              <c16:uniqueId val="{00000002-4E22-4FEB-82A6-041AB133E907}"/>
            </c:ext>
          </c:extLst>
        </c:ser>
        <c:dLbls>
          <c:showLegendKey val="0"/>
          <c:showVal val="0"/>
          <c:showCatName val="0"/>
          <c:showSerName val="0"/>
          <c:showPercent val="0"/>
          <c:showBubbleSize val="0"/>
        </c:dLbls>
        <c:gapWidth val="150"/>
        <c:axId val="100476832"/>
        <c:axId val="100448000"/>
      </c:barChart>
      <c:catAx>
        <c:axId val="100476832"/>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00448000"/>
        <c:crosses val="autoZero"/>
        <c:auto val="1"/>
        <c:lblAlgn val="ctr"/>
        <c:lblOffset val="100"/>
        <c:noMultiLvlLbl val="0"/>
      </c:catAx>
      <c:valAx>
        <c:axId val="100448000"/>
        <c:scaling>
          <c:orientation val="minMax"/>
        </c:scaling>
        <c:delete val="0"/>
        <c:axPos val="l"/>
        <c:majorGridlines/>
        <c:numFmt formatCode="0%" sourceLinked="0"/>
        <c:majorTickMark val="none"/>
        <c:minorTickMark val="none"/>
        <c:tickLblPos val="nextTo"/>
        <c:crossAx val="100476832"/>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AUM in CTAs/Managed Futures</a:t>
            </a:r>
          </a:p>
        </c:rich>
      </c:tx>
      <c:overlay val="0"/>
    </c:title>
    <c:autoTitleDeleted val="0"/>
    <c:plotArea>
      <c:layout/>
      <c:barChart>
        <c:barDir val="col"/>
        <c:grouping val="clustered"/>
        <c:varyColors val="0"/>
        <c:ser>
          <c:idx val="0"/>
          <c:order val="0"/>
          <c:tx>
            <c:v>2014</c:v>
          </c:tx>
          <c:invertIfNegative val="0"/>
          <c:cat>
            <c:strRef>
              <c:f>Summary!$B$38:$B$45</c:f>
              <c:strCache>
                <c:ptCount val="8"/>
                <c:pt idx="0">
                  <c:v>&lt;50m</c:v>
                </c:pt>
                <c:pt idx="1">
                  <c:v>50-100m</c:v>
                </c:pt>
                <c:pt idx="2">
                  <c:v>100-500m</c:v>
                </c:pt>
                <c:pt idx="3">
                  <c:v>500m-1bn</c:v>
                </c:pt>
                <c:pt idx="4">
                  <c:v>1-5bn</c:v>
                </c:pt>
                <c:pt idx="5">
                  <c:v>5bn -20bn</c:v>
                </c:pt>
                <c:pt idx="6">
                  <c:v>&gt;20bn</c:v>
                </c:pt>
                <c:pt idx="7">
                  <c:v>N/A</c:v>
                </c:pt>
              </c:strCache>
            </c:strRef>
          </c:cat>
          <c:val>
            <c:numRef>
              <c:f>Summary!$D$38:$D$45</c:f>
              <c:numCache>
                <c:formatCode>0.00%</c:formatCode>
                <c:ptCount val="8"/>
                <c:pt idx="0">
                  <c:v>0.37254901960784315</c:v>
                </c:pt>
                <c:pt idx="1">
                  <c:v>0.19607843137254902</c:v>
                </c:pt>
                <c:pt idx="2">
                  <c:v>0.23529411764705882</c:v>
                </c:pt>
                <c:pt idx="3">
                  <c:v>7.8431372549019607E-2</c:v>
                </c:pt>
                <c:pt idx="4">
                  <c:v>1.9607843137254902E-2</c:v>
                </c:pt>
                <c:pt idx="5">
                  <c:v>0</c:v>
                </c:pt>
                <c:pt idx="6">
                  <c:v>1.9607843137254902E-2</c:v>
                </c:pt>
                <c:pt idx="7">
                  <c:v>7.8431372549019607E-2</c:v>
                </c:pt>
              </c:numCache>
            </c:numRef>
          </c:val>
          <c:extLst>
            <c:ext xmlns:c16="http://schemas.microsoft.com/office/drawing/2014/chart" uri="{C3380CC4-5D6E-409C-BE32-E72D297353CC}">
              <c16:uniqueId val="{00000000-D87F-48A1-B783-B27A34866D39}"/>
            </c:ext>
          </c:extLst>
        </c:ser>
        <c:ser>
          <c:idx val="1"/>
          <c:order val="1"/>
          <c:tx>
            <c:v>2015</c:v>
          </c:tx>
          <c:invertIfNegative val="0"/>
          <c:cat>
            <c:strRef>
              <c:f>Summary!$B$38:$B$45</c:f>
              <c:strCache>
                <c:ptCount val="8"/>
                <c:pt idx="0">
                  <c:v>&lt;50m</c:v>
                </c:pt>
                <c:pt idx="1">
                  <c:v>50-100m</c:v>
                </c:pt>
                <c:pt idx="2">
                  <c:v>100-500m</c:v>
                </c:pt>
                <c:pt idx="3">
                  <c:v>500m-1bn</c:v>
                </c:pt>
                <c:pt idx="4">
                  <c:v>1-5bn</c:v>
                </c:pt>
                <c:pt idx="5">
                  <c:v>5bn -20bn</c:v>
                </c:pt>
                <c:pt idx="6">
                  <c:v>&gt;20bn</c:v>
                </c:pt>
                <c:pt idx="7">
                  <c:v>N/A</c:v>
                </c:pt>
              </c:strCache>
            </c:strRef>
          </c:cat>
          <c:val>
            <c:numRef>
              <c:f>Summary!$F$38:$F$45</c:f>
              <c:numCache>
                <c:formatCode>0.00%</c:formatCode>
                <c:ptCount val="8"/>
                <c:pt idx="0">
                  <c:v>0.65710000000000002</c:v>
                </c:pt>
                <c:pt idx="1">
                  <c:v>0.1429</c:v>
                </c:pt>
                <c:pt idx="2">
                  <c:v>8.5699999999999998E-2</c:v>
                </c:pt>
                <c:pt idx="3">
                  <c:v>0</c:v>
                </c:pt>
                <c:pt idx="4">
                  <c:v>0</c:v>
                </c:pt>
                <c:pt idx="5">
                  <c:v>0</c:v>
                </c:pt>
                <c:pt idx="6">
                  <c:v>0</c:v>
                </c:pt>
                <c:pt idx="7">
                  <c:v>0.1143</c:v>
                </c:pt>
              </c:numCache>
            </c:numRef>
          </c:val>
          <c:extLst>
            <c:ext xmlns:c16="http://schemas.microsoft.com/office/drawing/2014/chart" uri="{C3380CC4-5D6E-409C-BE32-E72D297353CC}">
              <c16:uniqueId val="{00000001-D87F-48A1-B783-B27A34866D39}"/>
            </c:ext>
          </c:extLst>
        </c:ser>
        <c:ser>
          <c:idx val="3"/>
          <c:order val="2"/>
          <c:tx>
            <c:v>2017</c:v>
          </c:tx>
          <c:invertIfNegative val="0"/>
          <c:val>
            <c:numRef>
              <c:f>Summary!$H$38:$H$45</c:f>
              <c:numCache>
                <c:formatCode>0.00%</c:formatCode>
                <c:ptCount val="8"/>
                <c:pt idx="0">
                  <c:v>0.41379310344827586</c:v>
                </c:pt>
                <c:pt idx="1">
                  <c:v>0.13793103448275862</c:v>
                </c:pt>
                <c:pt idx="2">
                  <c:v>0.34482758620689657</c:v>
                </c:pt>
                <c:pt idx="3">
                  <c:v>0</c:v>
                </c:pt>
                <c:pt idx="4">
                  <c:v>6.8965517241379309E-2</c:v>
                </c:pt>
                <c:pt idx="5">
                  <c:v>3.4482758620689655E-2</c:v>
                </c:pt>
                <c:pt idx="6">
                  <c:v>0</c:v>
                </c:pt>
                <c:pt idx="7">
                  <c:v>0</c:v>
                </c:pt>
              </c:numCache>
            </c:numRef>
          </c:val>
          <c:extLst>
            <c:ext xmlns:c16="http://schemas.microsoft.com/office/drawing/2014/chart" uri="{C3380CC4-5D6E-409C-BE32-E72D297353CC}">
              <c16:uniqueId val="{00000000-85F6-49E9-98C6-B056BD9AE1B9}"/>
            </c:ext>
          </c:extLst>
        </c:ser>
        <c:ser>
          <c:idx val="2"/>
          <c:order val="3"/>
          <c:tx>
            <c:v>Aggregate</c:v>
          </c:tx>
          <c:invertIfNegative val="0"/>
          <c:cat>
            <c:strRef>
              <c:f>Summary!$B$38:$B$45</c:f>
              <c:strCache>
                <c:ptCount val="8"/>
                <c:pt idx="0">
                  <c:v>&lt;50m</c:v>
                </c:pt>
                <c:pt idx="1">
                  <c:v>50-100m</c:v>
                </c:pt>
                <c:pt idx="2">
                  <c:v>100-500m</c:v>
                </c:pt>
                <c:pt idx="3">
                  <c:v>500m-1bn</c:v>
                </c:pt>
                <c:pt idx="4">
                  <c:v>1-5bn</c:v>
                </c:pt>
                <c:pt idx="5">
                  <c:v>5bn -20bn</c:v>
                </c:pt>
                <c:pt idx="6">
                  <c:v>&gt;20bn</c:v>
                </c:pt>
                <c:pt idx="7">
                  <c:v>N/A</c:v>
                </c:pt>
              </c:strCache>
            </c:strRef>
          </c:cat>
          <c:val>
            <c:numRef>
              <c:f>Summary!$K$38:$K$45</c:f>
              <c:numCache>
                <c:formatCode>0.00%</c:formatCode>
                <c:ptCount val="8"/>
                <c:pt idx="0">
                  <c:v>0.46623274336283188</c:v>
                </c:pt>
                <c:pt idx="1">
                  <c:v>0.16562566371681414</c:v>
                </c:pt>
                <c:pt idx="2">
                  <c:v>0.21971769911504424</c:v>
                </c:pt>
                <c:pt idx="3">
                  <c:v>3.5398230088495575E-2</c:v>
                </c:pt>
                <c:pt idx="4">
                  <c:v>2.6548672566371681E-2</c:v>
                </c:pt>
                <c:pt idx="5">
                  <c:v>8.8495575221238937E-3</c:v>
                </c:pt>
                <c:pt idx="6">
                  <c:v>8.8495575221238937E-3</c:v>
                </c:pt>
                <c:pt idx="7">
                  <c:v>6.8777876106194694E-2</c:v>
                </c:pt>
              </c:numCache>
            </c:numRef>
          </c:val>
          <c:extLst>
            <c:ext xmlns:c16="http://schemas.microsoft.com/office/drawing/2014/chart" uri="{C3380CC4-5D6E-409C-BE32-E72D297353CC}">
              <c16:uniqueId val="{00000002-D87F-48A1-B783-B27A34866D39}"/>
            </c:ext>
          </c:extLst>
        </c:ser>
        <c:dLbls>
          <c:showLegendKey val="0"/>
          <c:showVal val="0"/>
          <c:showCatName val="0"/>
          <c:showSerName val="0"/>
          <c:showPercent val="0"/>
          <c:showBubbleSize val="0"/>
        </c:dLbls>
        <c:gapWidth val="150"/>
        <c:axId val="100457248"/>
        <c:axId val="100471392"/>
      </c:barChart>
      <c:catAx>
        <c:axId val="100457248"/>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00471392"/>
        <c:crosses val="autoZero"/>
        <c:auto val="1"/>
        <c:lblAlgn val="ctr"/>
        <c:lblOffset val="100"/>
        <c:noMultiLvlLbl val="0"/>
      </c:catAx>
      <c:valAx>
        <c:axId val="100471392"/>
        <c:scaling>
          <c:orientation val="minMax"/>
        </c:scaling>
        <c:delete val="0"/>
        <c:axPos val="l"/>
        <c:majorGridlines/>
        <c:numFmt formatCode="0%" sourceLinked="0"/>
        <c:majorTickMark val="none"/>
        <c:minorTickMark val="none"/>
        <c:tickLblPos val="nextTo"/>
        <c:crossAx val="100457248"/>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Origin of survey respondents</a:t>
            </a:r>
          </a:p>
        </c:rich>
      </c:tx>
      <c:overlay val="0"/>
    </c:title>
    <c:autoTitleDeleted val="0"/>
    <c:plotArea>
      <c:layout/>
      <c:barChart>
        <c:barDir val="col"/>
        <c:grouping val="clustered"/>
        <c:varyColors val="0"/>
        <c:ser>
          <c:idx val="0"/>
          <c:order val="0"/>
          <c:tx>
            <c:v>2014</c:v>
          </c:tx>
          <c:invertIfNegative val="0"/>
          <c:cat>
            <c:strRef>
              <c:f>Summary!$B$48:$B$55</c:f>
              <c:strCache>
                <c:ptCount val="8"/>
                <c:pt idx="0">
                  <c:v>Europe</c:v>
                </c:pt>
                <c:pt idx="1">
                  <c:v>UK</c:v>
                </c:pt>
                <c:pt idx="2">
                  <c:v>USA</c:v>
                </c:pt>
                <c:pt idx="3">
                  <c:v>Australia</c:v>
                </c:pt>
                <c:pt idx="4">
                  <c:v>Singapore</c:v>
                </c:pt>
                <c:pt idx="5">
                  <c:v>Hong Kong</c:v>
                </c:pt>
                <c:pt idx="6">
                  <c:v>Middle East</c:v>
                </c:pt>
                <c:pt idx="7">
                  <c:v>Canada</c:v>
                </c:pt>
              </c:strCache>
            </c:strRef>
          </c:cat>
          <c:val>
            <c:numRef>
              <c:f>Summary!$D$48:$D$55</c:f>
              <c:numCache>
                <c:formatCode>0.00%</c:formatCode>
                <c:ptCount val="8"/>
                <c:pt idx="0">
                  <c:v>0.41791044776119401</c:v>
                </c:pt>
                <c:pt idx="1">
                  <c:v>0.22388059701492538</c:v>
                </c:pt>
                <c:pt idx="2">
                  <c:v>0.26865671641791045</c:v>
                </c:pt>
                <c:pt idx="3">
                  <c:v>2.9850746268656716E-2</c:v>
                </c:pt>
                <c:pt idx="4">
                  <c:v>1.4925373134328358E-2</c:v>
                </c:pt>
                <c:pt idx="5">
                  <c:v>1.4925373134328358E-2</c:v>
                </c:pt>
                <c:pt idx="6">
                  <c:v>1.4925373134328358E-2</c:v>
                </c:pt>
                <c:pt idx="7">
                  <c:v>1.4925373134328358E-2</c:v>
                </c:pt>
              </c:numCache>
            </c:numRef>
          </c:val>
          <c:extLst>
            <c:ext xmlns:c16="http://schemas.microsoft.com/office/drawing/2014/chart" uri="{C3380CC4-5D6E-409C-BE32-E72D297353CC}">
              <c16:uniqueId val="{00000000-3415-4714-94D2-EEFF41306B09}"/>
            </c:ext>
          </c:extLst>
        </c:ser>
        <c:ser>
          <c:idx val="1"/>
          <c:order val="1"/>
          <c:tx>
            <c:v>2015</c:v>
          </c:tx>
          <c:invertIfNegative val="0"/>
          <c:cat>
            <c:strRef>
              <c:f>Summary!$B$48:$B$55</c:f>
              <c:strCache>
                <c:ptCount val="8"/>
                <c:pt idx="0">
                  <c:v>Europe</c:v>
                </c:pt>
                <c:pt idx="1">
                  <c:v>UK</c:v>
                </c:pt>
                <c:pt idx="2">
                  <c:v>USA</c:v>
                </c:pt>
                <c:pt idx="3">
                  <c:v>Australia</c:v>
                </c:pt>
                <c:pt idx="4">
                  <c:v>Singapore</c:v>
                </c:pt>
                <c:pt idx="5">
                  <c:v>Hong Kong</c:v>
                </c:pt>
                <c:pt idx="6">
                  <c:v>Middle East</c:v>
                </c:pt>
                <c:pt idx="7">
                  <c:v>Canada</c:v>
                </c:pt>
              </c:strCache>
            </c:strRef>
          </c:cat>
          <c:val>
            <c:numRef>
              <c:f>Summary!$F$48:$F$55</c:f>
              <c:numCache>
                <c:formatCode>0.00%</c:formatCode>
                <c:ptCount val="8"/>
                <c:pt idx="0">
                  <c:v>0.3947</c:v>
                </c:pt>
                <c:pt idx="1">
                  <c:v>0.3947</c:v>
                </c:pt>
                <c:pt idx="2">
                  <c:v>0.1053</c:v>
                </c:pt>
                <c:pt idx="3">
                  <c:v>2.63E-2</c:v>
                </c:pt>
                <c:pt idx="4">
                  <c:v>2.63E-2</c:v>
                </c:pt>
                <c:pt idx="5">
                  <c:v>2.63E-2</c:v>
                </c:pt>
                <c:pt idx="6">
                  <c:v>2.63E-2</c:v>
                </c:pt>
                <c:pt idx="7">
                  <c:v>0</c:v>
                </c:pt>
              </c:numCache>
            </c:numRef>
          </c:val>
          <c:extLst>
            <c:ext xmlns:c16="http://schemas.microsoft.com/office/drawing/2014/chart" uri="{C3380CC4-5D6E-409C-BE32-E72D297353CC}">
              <c16:uniqueId val="{00000001-3415-4714-94D2-EEFF41306B09}"/>
            </c:ext>
          </c:extLst>
        </c:ser>
        <c:ser>
          <c:idx val="3"/>
          <c:order val="2"/>
          <c:tx>
            <c:v>2017</c:v>
          </c:tx>
          <c:invertIfNegative val="0"/>
          <c:val>
            <c:numRef>
              <c:f>Summary!$H$48:$H$59</c:f>
              <c:numCache>
                <c:formatCode>0.00%</c:formatCode>
                <c:ptCount val="12"/>
                <c:pt idx="0">
                  <c:v>0.34482758620689657</c:v>
                </c:pt>
                <c:pt idx="1">
                  <c:v>0.13793103448275862</c:v>
                </c:pt>
                <c:pt idx="2">
                  <c:v>0.34482758620689657</c:v>
                </c:pt>
                <c:pt idx="3">
                  <c:v>0</c:v>
                </c:pt>
                <c:pt idx="4">
                  <c:v>3.4482758620689655E-2</c:v>
                </c:pt>
                <c:pt idx="5">
                  <c:v>6.8965517241379309E-2</c:v>
                </c:pt>
                <c:pt idx="6">
                  <c:v>0</c:v>
                </c:pt>
                <c:pt idx="7">
                  <c:v>0</c:v>
                </c:pt>
                <c:pt idx="8">
                  <c:v>0</c:v>
                </c:pt>
                <c:pt idx="9">
                  <c:v>3.4482758620689655E-2</c:v>
                </c:pt>
                <c:pt idx="10">
                  <c:v>3.4482758620689655E-2</c:v>
                </c:pt>
                <c:pt idx="11">
                  <c:v>0</c:v>
                </c:pt>
              </c:numCache>
            </c:numRef>
          </c:val>
          <c:extLst>
            <c:ext xmlns:c16="http://schemas.microsoft.com/office/drawing/2014/chart" uri="{C3380CC4-5D6E-409C-BE32-E72D297353CC}">
              <c16:uniqueId val="{00000000-37BF-4C05-87C2-AB8C0673E6D5}"/>
            </c:ext>
          </c:extLst>
        </c:ser>
        <c:ser>
          <c:idx val="2"/>
          <c:order val="3"/>
          <c:tx>
            <c:v>Aggregate</c:v>
          </c:tx>
          <c:invertIfNegative val="0"/>
          <c:cat>
            <c:strRef>
              <c:f>Summary!$B$48:$B$55</c:f>
              <c:strCache>
                <c:ptCount val="8"/>
                <c:pt idx="0">
                  <c:v>Europe</c:v>
                </c:pt>
                <c:pt idx="1">
                  <c:v>UK</c:v>
                </c:pt>
                <c:pt idx="2">
                  <c:v>USA</c:v>
                </c:pt>
                <c:pt idx="3">
                  <c:v>Australia</c:v>
                </c:pt>
                <c:pt idx="4">
                  <c:v>Singapore</c:v>
                </c:pt>
                <c:pt idx="5">
                  <c:v>Hong Kong</c:v>
                </c:pt>
                <c:pt idx="6">
                  <c:v>Middle East</c:v>
                </c:pt>
                <c:pt idx="7">
                  <c:v>Canada</c:v>
                </c:pt>
              </c:strCache>
            </c:strRef>
          </c:cat>
          <c:val>
            <c:numRef>
              <c:f>Summary!$K$48:$K$55</c:f>
              <c:numCache>
                <c:formatCode>0.00%</c:formatCode>
                <c:ptCount val="8"/>
                <c:pt idx="0">
                  <c:v>0.39237639677717606</c:v>
                </c:pt>
                <c:pt idx="1">
                  <c:v>0.25170805705983357</c:v>
                </c:pt>
                <c:pt idx="2">
                  <c:v>0.24049904900277375</c:v>
                </c:pt>
                <c:pt idx="3">
                  <c:v>2.1152991678774272E-2</c:v>
                </c:pt>
                <c:pt idx="4">
                  <c:v>2.326631884823669E-2</c:v>
                </c:pt>
                <c:pt idx="5">
                  <c:v>3.2115876370360584E-2</c:v>
                </c:pt>
                <c:pt idx="6">
                  <c:v>1.4416761326112798E-2</c:v>
                </c:pt>
                <c:pt idx="7">
                  <c:v>6.7362303526614714E-3</c:v>
                </c:pt>
              </c:numCache>
            </c:numRef>
          </c:val>
          <c:extLst>
            <c:ext xmlns:c16="http://schemas.microsoft.com/office/drawing/2014/chart" uri="{C3380CC4-5D6E-409C-BE32-E72D297353CC}">
              <c16:uniqueId val="{00000002-3415-4714-94D2-EEFF41306B09}"/>
            </c:ext>
          </c:extLst>
        </c:ser>
        <c:dLbls>
          <c:showLegendKey val="0"/>
          <c:showVal val="0"/>
          <c:showCatName val="0"/>
          <c:showSerName val="0"/>
          <c:showPercent val="0"/>
          <c:showBubbleSize val="0"/>
        </c:dLbls>
        <c:gapWidth val="150"/>
        <c:axId val="100459968"/>
        <c:axId val="100456160"/>
      </c:barChart>
      <c:catAx>
        <c:axId val="100459968"/>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00456160"/>
        <c:crosses val="autoZero"/>
        <c:auto val="1"/>
        <c:lblAlgn val="ctr"/>
        <c:lblOffset val="100"/>
        <c:noMultiLvlLbl val="0"/>
      </c:catAx>
      <c:valAx>
        <c:axId val="100456160"/>
        <c:scaling>
          <c:orientation val="minMax"/>
        </c:scaling>
        <c:delete val="0"/>
        <c:axPos val="l"/>
        <c:majorGridlines/>
        <c:numFmt formatCode="0%" sourceLinked="0"/>
        <c:majorTickMark val="none"/>
        <c:minorTickMark val="none"/>
        <c:tickLblPos val="nextTo"/>
        <c:crossAx val="100459968"/>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Management Style</a:t>
            </a:r>
          </a:p>
        </c:rich>
      </c:tx>
      <c:overlay val="0"/>
    </c:title>
    <c:autoTitleDeleted val="0"/>
    <c:plotArea>
      <c:layout/>
      <c:barChart>
        <c:barDir val="col"/>
        <c:grouping val="clustered"/>
        <c:varyColors val="0"/>
        <c:ser>
          <c:idx val="0"/>
          <c:order val="0"/>
          <c:tx>
            <c:v>2014</c:v>
          </c:tx>
          <c:invertIfNegative val="0"/>
          <c:cat>
            <c:strRef>
              <c:f>Summary!$B$211:$B$213</c:f>
              <c:strCache>
                <c:ptCount val="3"/>
                <c:pt idx="0">
                  <c:v>100% systematic</c:v>
                </c:pt>
                <c:pt idx="1">
                  <c:v>A mix between systematic and discretionary management</c:v>
                </c:pt>
                <c:pt idx="2">
                  <c:v>100% discretionary</c:v>
                </c:pt>
              </c:strCache>
            </c:strRef>
          </c:cat>
          <c:val>
            <c:numRef>
              <c:f>Summary!$D$211:$D$213</c:f>
              <c:numCache>
                <c:formatCode>0.00%</c:formatCode>
                <c:ptCount val="3"/>
                <c:pt idx="0">
                  <c:v>0.61111111111111116</c:v>
                </c:pt>
                <c:pt idx="1">
                  <c:v>0.35185185185185186</c:v>
                </c:pt>
                <c:pt idx="2">
                  <c:v>3.7037037037037035E-2</c:v>
                </c:pt>
              </c:numCache>
            </c:numRef>
          </c:val>
          <c:extLst>
            <c:ext xmlns:c16="http://schemas.microsoft.com/office/drawing/2014/chart" uri="{C3380CC4-5D6E-409C-BE32-E72D297353CC}">
              <c16:uniqueId val="{00000000-0ED8-41E5-A56F-7558CAAD64DF}"/>
            </c:ext>
          </c:extLst>
        </c:ser>
        <c:ser>
          <c:idx val="1"/>
          <c:order val="1"/>
          <c:tx>
            <c:v>2015</c:v>
          </c:tx>
          <c:invertIfNegative val="0"/>
          <c:cat>
            <c:strRef>
              <c:f>Summary!$B$211:$B$213</c:f>
              <c:strCache>
                <c:ptCount val="3"/>
                <c:pt idx="0">
                  <c:v>100% systematic</c:v>
                </c:pt>
                <c:pt idx="1">
                  <c:v>A mix between systematic and discretionary management</c:v>
                </c:pt>
                <c:pt idx="2">
                  <c:v>100% discretionary</c:v>
                </c:pt>
              </c:strCache>
            </c:strRef>
          </c:cat>
          <c:val>
            <c:numRef>
              <c:f>Summary!$F$211:$F$213</c:f>
              <c:numCache>
                <c:formatCode>0.00%</c:formatCode>
                <c:ptCount val="3"/>
                <c:pt idx="0">
                  <c:v>0.65620000000000001</c:v>
                </c:pt>
                <c:pt idx="1">
                  <c:v>0.28120000000000001</c:v>
                </c:pt>
                <c:pt idx="2">
                  <c:v>6.25E-2</c:v>
                </c:pt>
              </c:numCache>
            </c:numRef>
          </c:val>
          <c:extLst>
            <c:ext xmlns:c16="http://schemas.microsoft.com/office/drawing/2014/chart" uri="{C3380CC4-5D6E-409C-BE32-E72D297353CC}">
              <c16:uniqueId val="{00000001-0ED8-41E5-A56F-7558CAAD64DF}"/>
            </c:ext>
          </c:extLst>
        </c:ser>
        <c:ser>
          <c:idx val="3"/>
          <c:order val="2"/>
          <c:tx>
            <c:v>2017</c:v>
          </c:tx>
          <c:invertIfNegative val="0"/>
          <c:val>
            <c:numRef>
              <c:f>Summary!$H$211:$H$213</c:f>
              <c:numCache>
                <c:formatCode>0.00%</c:formatCode>
                <c:ptCount val="3"/>
                <c:pt idx="0">
                  <c:v>0.72413793103448276</c:v>
                </c:pt>
                <c:pt idx="1">
                  <c:v>0.27586206896551724</c:v>
                </c:pt>
                <c:pt idx="2">
                  <c:v>0</c:v>
                </c:pt>
              </c:numCache>
            </c:numRef>
          </c:val>
          <c:extLst>
            <c:ext xmlns:c16="http://schemas.microsoft.com/office/drawing/2014/chart" uri="{C3380CC4-5D6E-409C-BE32-E72D297353CC}">
              <c16:uniqueId val="{00000000-5011-4880-A26C-3370671BDE92}"/>
            </c:ext>
          </c:extLst>
        </c:ser>
        <c:ser>
          <c:idx val="2"/>
          <c:order val="3"/>
          <c:tx>
            <c:v>Aggregate</c:v>
          </c:tx>
          <c:invertIfNegative val="0"/>
          <c:cat>
            <c:strRef>
              <c:f>Summary!$B$211:$B$213</c:f>
              <c:strCache>
                <c:ptCount val="3"/>
                <c:pt idx="0">
                  <c:v>100% systematic</c:v>
                </c:pt>
                <c:pt idx="1">
                  <c:v>A mix between systematic and discretionary management</c:v>
                </c:pt>
                <c:pt idx="2">
                  <c:v>100% discretionary</c:v>
                </c:pt>
              </c:strCache>
            </c:strRef>
          </c:cat>
          <c:val>
            <c:numRef>
              <c:f>Summary!$K$211:$K$213</c:f>
              <c:numCache>
                <c:formatCode>0.00%</c:formatCode>
                <c:ptCount val="3"/>
                <c:pt idx="0">
                  <c:v>0.65328554572271391</c:v>
                </c:pt>
                <c:pt idx="1">
                  <c:v>0.31171720747295967</c:v>
                </c:pt>
                <c:pt idx="2">
                  <c:v>3.4968043264503444E-2</c:v>
                </c:pt>
              </c:numCache>
            </c:numRef>
          </c:val>
          <c:extLst>
            <c:ext xmlns:c16="http://schemas.microsoft.com/office/drawing/2014/chart" uri="{C3380CC4-5D6E-409C-BE32-E72D297353CC}">
              <c16:uniqueId val="{00000002-0ED8-41E5-A56F-7558CAAD64DF}"/>
            </c:ext>
          </c:extLst>
        </c:ser>
        <c:dLbls>
          <c:showLegendKey val="0"/>
          <c:showVal val="0"/>
          <c:showCatName val="0"/>
          <c:showSerName val="0"/>
          <c:showPercent val="0"/>
          <c:showBubbleSize val="0"/>
        </c:dLbls>
        <c:gapWidth val="150"/>
        <c:axId val="100452896"/>
        <c:axId val="100473568"/>
      </c:barChart>
      <c:catAx>
        <c:axId val="100452896"/>
        <c:scaling>
          <c:orientation val="minMax"/>
        </c:scaling>
        <c:delete val="0"/>
        <c:axPos val="b"/>
        <c:numFmt formatCode="General" sourceLinked="0"/>
        <c:majorTickMark val="none"/>
        <c:minorTickMark val="none"/>
        <c:tickLblPos val="nextTo"/>
        <c:crossAx val="100473568"/>
        <c:crosses val="autoZero"/>
        <c:auto val="1"/>
        <c:lblAlgn val="ctr"/>
        <c:lblOffset val="100"/>
        <c:noMultiLvlLbl val="0"/>
      </c:catAx>
      <c:valAx>
        <c:axId val="100473568"/>
        <c:scaling>
          <c:orientation val="minMax"/>
        </c:scaling>
        <c:delete val="0"/>
        <c:axPos val="l"/>
        <c:majorGridlines/>
        <c:numFmt formatCode="0%" sourceLinked="0"/>
        <c:majorTickMark val="none"/>
        <c:minorTickMark val="none"/>
        <c:tickLblPos val="nextTo"/>
        <c:crossAx val="100452896"/>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Commodites - Grains</a:t>
            </a:r>
          </a:p>
        </c:rich>
      </c:tx>
      <c:overlay val="0"/>
    </c:title>
    <c:autoTitleDeleted val="0"/>
    <c:plotArea>
      <c:layout/>
      <c:barChart>
        <c:barDir val="col"/>
        <c:grouping val="clustered"/>
        <c:varyColors val="0"/>
        <c:ser>
          <c:idx val="0"/>
          <c:order val="0"/>
          <c:tx>
            <c:v>2014</c:v>
          </c:tx>
          <c:invertIfNegative val="0"/>
          <c:cat>
            <c:strRef>
              <c:f>Summary!$B$71:$B$76</c:f>
              <c:strCache>
                <c:ptCount val="6"/>
                <c:pt idx="0">
                  <c:v>Wheat</c:v>
                </c:pt>
                <c:pt idx="1">
                  <c:v>Corn</c:v>
                </c:pt>
                <c:pt idx="2">
                  <c:v>Soybeans</c:v>
                </c:pt>
                <c:pt idx="3">
                  <c:v>Soybean Oil</c:v>
                </c:pt>
                <c:pt idx="4">
                  <c:v>Soybean Meal</c:v>
                </c:pt>
                <c:pt idx="5">
                  <c:v>Other</c:v>
                </c:pt>
              </c:strCache>
            </c:strRef>
          </c:cat>
          <c:val>
            <c:numRef>
              <c:f>Summary!$D$71:$D$76</c:f>
              <c:numCache>
                <c:formatCode>0.00%</c:formatCode>
                <c:ptCount val="6"/>
                <c:pt idx="0">
                  <c:v>0.32038834951456313</c:v>
                </c:pt>
                <c:pt idx="1">
                  <c:v>0.30097087378640774</c:v>
                </c:pt>
                <c:pt idx="2">
                  <c:v>0.27184466019417475</c:v>
                </c:pt>
                <c:pt idx="3">
                  <c:v>5.8252427184466021E-2</c:v>
                </c:pt>
                <c:pt idx="4">
                  <c:v>4.8543689320388349E-2</c:v>
                </c:pt>
                <c:pt idx="5">
                  <c:v>0</c:v>
                </c:pt>
              </c:numCache>
            </c:numRef>
          </c:val>
          <c:extLst>
            <c:ext xmlns:c16="http://schemas.microsoft.com/office/drawing/2014/chart" uri="{C3380CC4-5D6E-409C-BE32-E72D297353CC}">
              <c16:uniqueId val="{00000000-98CD-4B5F-A06D-2CB3AE6C163B}"/>
            </c:ext>
          </c:extLst>
        </c:ser>
        <c:ser>
          <c:idx val="1"/>
          <c:order val="1"/>
          <c:tx>
            <c:v>2015</c:v>
          </c:tx>
          <c:invertIfNegative val="0"/>
          <c:cat>
            <c:strRef>
              <c:f>Summary!$B$71:$B$76</c:f>
              <c:strCache>
                <c:ptCount val="6"/>
                <c:pt idx="0">
                  <c:v>Wheat</c:v>
                </c:pt>
                <c:pt idx="1">
                  <c:v>Corn</c:v>
                </c:pt>
                <c:pt idx="2">
                  <c:v>Soybeans</c:v>
                </c:pt>
                <c:pt idx="3">
                  <c:v>Soybean Oil</c:v>
                </c:pt>
                <c:pt idx="4">
                  <c:v>Soybean Meal</c:v>
                </c:pt>
                <c:pt idx="5">
                  <c:v>Other</c:v>
                </c:pt>
              </c:strCache>
            </c:strRef>
          </c:cat>
          <c:val>
            <c:numRef>
              <c:f>Summary!$F$71:$F$76</c:f>
              <c:numCache>
                <c:formatCode>0.00%</c:formatCode>
                <c:ptCount val="6"/>
                <c:pt idx="0">
                  <c:v>0.51519999999999999</c:v>
                </c:pt>
                <c:pt idx="1">
                  <c:v>0.2727</c:v>
                </c:pt>
                <c:pt idx="2">
                  <c:v>0.18179999999999999</c:v>
                </c:pt>
                <c:pt idx="3">
                  <c:v>0</c:v>
                </c:pt>
                <c:pt idx="4">
                  <c:v>0</c:v>
                </c:pt>
                <c:pt idx="5">
                  <c:v>3.0300000000000001E-2</c:v>
                </c:pt>
              </c:numCache>
            </c:numRef>
          </c:val>
          <c:extLst>
            <c:ext xmlns:c16="http://schemas.microsoft.com/office/drawing/2014/chart" uri="{C3380CC4-5D6E-409C-BE32-E72D297353CC}">
              <c16:uniqueId val="{00000001-98CD-4B5F-A06D-2CB3AE6C163B}"/>
            </c:ext>
          </c:extLst>
        </c:ser>
        <c:ser>
          <c:idx val="3"/>
          <c:order val="2"/>
          <c:tx>
            <c:v>2017</c:v>
          </c:tx>
          <c:invertIfNegative val="0"/>
          <c:val>
            <c:numRef>
              <c:f>Summary!$H$71:$H$76</c:f>
              <c:numCache>
                <c:formatCode>0.00%</c:formatCode>
                <c:ptCount val="6"/>
                <c:pt idx="0">
                  <c:v>0.23076923076923078</c:v>
                </c:pt>
                <c:pt idx="1">
                  <c:v>0.28846153846153844</c:v>
                </c:pt>
                <c:pt idx="2">
                  <c:v>0.26923076923076922</c:v>
                </c:pt>
                <c:pt idx="3">
                  <c:v>0.13461538461538461</c:v>
                </c:pt>
                <c:pt idx="4">
                  <c:v>7.6923076923076927E-2</c:v>
                </c:pt>
                <c:pt idx="5">
                  <c:v>0</c:v>
                </c:pt>
              </c:numCache>
            </c:numRef>
          </c:val>
          <c:extLst>
            <c:ext xmlns:c16="http://schemas.microsoft.com/office/drawing/2014/chart" uri="{C3380CC4-5D6E-409C-BE32-E72D297353CC}">
              <c16:uniqueId val="{00000000-772C-452A-9167-222192489124}"/>
            </c:ext>
          </c:extLst>
        </c:ser>
        <c:ser>
          <c:idx val="2"/>
          <c:order val="3"/>
          <c:tx>
            <c:v>Aggregate</c:v>
          </c:tx>
          <c:invertIfNegative val="0"/>
          <c:cat>
            <c:strRef>
              <c:f>Summary!$B$71:$B$76</c:f>
              <c:strCache>
                <c:ptCount val="6"/>
                <c:pt idx="0">
                  <c:v>Wheat</c:v>
                </c:pt>
                <c:pt idx="1">
                  <c:v>Corn</c:v>
                </c:pt>
                <c:pt idx="2">
                  <c:v>Soybeans</c:v>
                </c:pt>
                <c:pt idx="3">
                  <c:v>Soybean Oil</c:v>
                </c:pt>
                <c:pt idx="4">
                  <c:v>Soybean Meal</c:v>
                </c:pt>
                <c:pt idx="5">
                  <c:v>Other</c:v>
                </c:pt>
              </c:strCache>
            </c:strRef>
          </c:cat>
          <c:val>
            <c:numRef>
              <c:f>Summary!$K$71:$K$76</c:f>
              <c:numCache>
                <c:formatCode>0.00%</c:formatCode>
                <c:ptCount val="6"/>
                <c:pt idx="0">
                  <c:v>0.35428065059779124</c:v>
                </c:pt>
                <c:pt idx="1">
                  <c:v>0.28950441750877348</c:v>
                </c:pt>
                <c:pt idx="2">
                  <c:v>0.24487761042119663</c:v>
                </c:pt>
                <c:pt idx="3">
                  <c:v>6.0838229559769211E-2</c:v>
                </c:pt>
                <c:pt idx="4">
                  <c:v>4.1650419346097672E-2</c:v>
                </c:pt>
                <c:pt idx="5">
                  <c:v>8.8486725663716823E-3</c:v>
                </c:pt>
              </c:numCache>
            </c:numRef>
          </c:val>
          <c:extLst>
            <c:ext xmlns:c16="http://schemas.microsoft.com/office/drawing/2014/chart" uri="{C3380CC4-5D6E-409C-BE32-E72D297353CC}">
              <c16:uniqueId val="{00000002-98CD-4B5F-A06D-2CB3AE6C163B}"/>
            </c:ext>
          </c:extLst>
        </c:ser>
        <c:dLbls>
          <c:showLegendKey val="0"/>
          <c:showVal val="0"/>
          <c:showCatName val="0"/>
          <c:showSerName val="0"/>
          <c:showPercent val="0"/>
          <c:showBubbleSize val="0"/>
        </c:dLbls>
        <c:gapWidth val="150"/>
        <c:axId val="100378368"/>
        <c:axId val="100434400"/>
      </c:barChart>
      <c:catAx>
        <c:axId val="100378368"/>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00434400"/>
        <c:crosses val="autoZero"/>
        <c:auto val="1"/>
        <c:lblAlgn val="ctr"/>
        <c:lblOffset val="100"/>
        <c:noMultiLvlLbl val="0"/>
      </c:catAx>
      <c:valAx>
        <c:axId val="100434400"/>
        <c:scaling>
          <c:orientation val="minMax"/>
        </c:scaling>
        <c:delete val="0"/>
        <c:axPos val="l"/>
        <c:majorGridlines/>
        <c:numFmt formatCode="0%" sourceLinked="0"/>
        <c:majorTickMark val="none"/>
        <c:minorTickMark val="none"/>
        <c:tickLblPos val="nextTo"/>
        <c:crossAx val="100378368"/>
        <c:crosses val="autoZero"/>
        <c:crossBetween val="between"/>
      </c:valAx>
    </c:plotArea>
    <c:legend>
      <c:legendPos val="r"/>
      <c:overlay val="0"/>
    </c:legend>
    <c:plotVisOnly val="1"/>
    <c:dispBlanksAs val="gap"/>
    <c:showDLblsOverMax val="0"/>
  </c:chart>
  <c:spPr>
    <a:ln>
      <a:noFill/>
    </a:ln>
  </c:spPr>
  <c:txPr>
    <a:bodyPr/>
    <a:lstStyle/>
    <a:p>
      <a:pPr>
        <a:defRPr sz="900" b="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Risk/Asset Allocation</a:t>
            </a:r>
          </a:p>
        </c:rich>
      </c:tx>
      <c:overlay val="0"/>
    </c:title>
    <c:autoTitleDeleted val="0"/>
    <c:plotArea>
      <c:layout/>
      <c:barChart>
        <c:barDir val="col"/>
        <c:grouping val="clustered"/>
        <c:varyColors val="0"/>
        <c:ser>
          <c:idx val="0"/>
          <c:order val="0"/>
          <c:tx>
            <c:v>2014</c:v>
          </c:tx>
          <c:invertIfNegative val="0"/>
          <c:cat>
            <c:strRef>
              <c:f>Summary!$B$216:$B$221</c:f>
              <c:strCache>
                <c:ptCount val="6"/>
                <c:pt idx="0">
                  <c:v>Equal volatility weighted or Risk parity</c:v>
                </c:pt>
                <c:pt idx="1">
                  <c:v>Equal notional weight</c:v>
                </c:pt>
                <c:pt idx="2">
                  <c:v>Minimum-variance portfolio</c:v>
                </c:pt>
                <c:pt idx="3">
                  <c:v>Sharpe ratio weighted</c:v>
                </c:pt>
                <c:pt idx="4">
                  <c:v>Full distribution/ Omega</c:v>
                </c:pt>
                <c:pt idx="5">
                  <c:v>other</c:v>
                </c:pt>
              </c:strCache>
            </c:strRef>
          </c:cat>
          <c:val>
            <c:numRef>
              <c:f>Summary!$D$216:$D$221</c:f>
              <c:numCache>
                <c:formatCode>0.00%</c:formatCode>
                <c:ptCount val="6"/>
                <c:pt idx="0">
                  <c:v>0.56666666666666665</c:v>
                </c:pt>
                <c:pt idx="1">
                  <c:v>0.15</c:v>
                </c:pt>
                <c:pt idx="2">
                  <c:v>0.11666666666666667</c:v>
                </c:pt>
                <c:pt idx="3">
                  <c:v>0.11666666666666667</c:v>
                </c:pt>
                <c:pt idx="4">
                  <c:v>0</c:v>
                </c:pt>
                <c:pt idx="5">
                  <c:v>0.05</c:v>
                </c:pt>
              </c:numCache>
            </c:numRef>
          </c:val>
          <c:extLst>
            <c:ext xmlns:c16="http://schemas.microsoft.com/office/drawing/2014/chart" uri="{C3380CC4-5D6E-409C-BE32-E72D297353CC}">
              <c16:uniqueId val="{00000000-C488-4944-A2F4-B4BF185A34EF}"/>
            </c:ext>
          </c:extLst>
        </c:ser>
        <c:ser>
          <c:idx val="1"/>
          <c:order val="1"/>
          <c:tx>
            <c:v>2015</c:v>
          </c:tx>
          <c:invertIfNegative val="0"/>
          <c:cat>
            <c:strRef>
              <c:f>Summary!$B$216:$B$221</c:f>
              <c:strCache>
                <c:ptCount val="6"/>
                <c:pt idx="0">
                  <c:v>Equal volatility weighted or Risk parity</c:v>
                </c:pt>
                <c:pt idx="1">
                  <c:v>Equal notional weight</c:v>
                </c:pt>
                <c:pt idx="2">
                  <c:v>Minimum-variance portfolio</c:v>
                </c:pt>
                <c:pt idx="3">
                  <c:v>Sharpe ratio weighted</c:v>
                </c:pt>
                <c:pt idx="4">
                  <c:v>Full distribution/ Omega</c:v>
                </c:pt>
                <c:pt idx="5">
                  <c:v>other</c:v>
                </c:pt>
              </c:strCache>
            </c:strRef>
          </c:cat>
          <c:val>
            <c:numRef>
              <c:f>Summary!$F$216:$F$221</c:f>
              <c:numCache>
                <c:formatCode>0.00%</c:formatCode>
                <c:ptCount val="6"/>
                <c:pt idx="0">
                  <c:v>0.51349999999999996</c:v>
                </c:pt>
                <c:pt idx="1">
                  <c:v>0.2432</c:v>
                </c:pt>
                <c:pt idx="2">
                  <c:v>0.1081</c:v>
                </c:pt>
                <c:pt idx="3">
                  <c:v>0.1081</c:v>
                </c:pt>
                <c:pt idx="4">
                  <c:v>2.7E-2</c:v>
                </c:pt>
                <c:pt idx="5">
                  <c:v>0</c:v>
                </c:pt>
              </c:numCache>
            </c:numRef>
          </c:val>
          <c:extLst>
            <c:ext xmlns:c16="http://schemas.microsoft.com/office/drawing/2014/chart" uri="{C3380CC4-5D6E-409C-BE32-E72D297353CC}">
              <c16:uniqueId val="{00000001-C488-4944-A2F4-B4BF185A34EF}"/>
            </c:ext>
          </c:extLst>
        </c:ser>
        <c:ser>
          <c:idx val="3"/>
          <c:order val="2"/>
          <c:tx>
            <c:v>2017</c:v>
          </c:tx>
          <c:invertIfNegative val="0"/>
          <c:val>
            <c:numRef>
              <c:f>Summary!$H$216:$H$221</c:f>
              <c:numCache>
                <c:formatCode>0.00%</c:formatCode>
                <c:ptCount val="6"/>
                <c:pt idx="0">
                  <c:v>0.72727272727272729</c:v>
                </c:pt>
                <c:pt idx="1">
                  <c:v>3.0303030303030304E-2</c:v>
                </c:pt>
                <c:pt idx="2">
                  <c:v>0.12121212121212122</c:v>
                </c:pt>
                <c:pt idx="3">
                  <c:v>0.12121212121212122</c:v>
                </c:pt>
                <c:pt idx="4">
                  <c:v>0</c:v>
                </c:pt>
                <c:pt idx="5">
                  <c:v>0</c:v>
                </c:pt>
              </c:numCache>
            </c:numRef>
          </c:val>
          <c:extLst>
            <c:ext xmlns:c16="http://schemas.microsoft.com/office/drawing/2014/chart" uri="{C3380CC4-5D6E-409C-BE32-E72D297353CC}">
              <c16:uniqueId val="{00000000-D49A-4195-AB1C-8471EF25E966}"/>
            </c:ext>
          </c:extLst>
        </c:ser>
        <c:ser>
          <c:idx val="2"/>
          <c:order val="3"/>
          <c:tx>
            <c:v>Aggregate</c:v>
          </c:tx>
          <c:invertIfNegative val="0"/>
          <c:cat>
            <c:strRef>
              <c:f>Summary!$B$216:$B$221</c:f>
              <c:strCache>
                <c:ptCount val="6"/>
                <c:pt idx="0">
                  <c:v>Equal volatility weighted or Risk parity</c:v>
                </c:pt>
                <c:pt idx="1">
                  <c:v>Equal notional weight</c:v>
                </c:pt>
                <c:pt idx="2">
                  <c:v>Minimum-variance portfolio</c:v>
                </c:pt>
                <c:pt idx="3">
                  <c:v>Sharpe ratio weighted</c:v>
                </c:pt>
                <c:pt idx="4">
                  <c:v>Full distribution/ Omega</c:v>
                </c:pt>
                <c:pt idx="5">
                  <c:v>other</c:v>
                </c:pt>
              </c:strCache>
            </c:strRef>
          </c:cat>
          <c:val>
            <c:numRef>
              <c:f>Summary!$K$216:$K$221</c:f>
              <c:numCache>
                <c:formatCode>0.00%</c:formatCode>
                <c:ptCount val="6"/>
                <c:pt idx="0">
                  <c:v>0.59235760257441672</c:v>
                </c:pt>
                <c:pt idx="1">
                  <c:v>0.14649900777688388</c:v>
                </c:pt>
                <c:pt idx="2">
                  <c:v>0.11533142933762404</c:v>
                </c:pt>
                <c:pt idx="3">
                  <c:v>0.11533142933762404</c:v>
                </c:pt>
                <c:pt idx="4">
                  <c:v>7.8849557522123886E-3</c:v>
                </c:pt>
                <c:pt idx="5">
                  <c:v>2.2566371681415932E-2</c:v>
                </c:pt>
              </c:numCache>
            </c:numRef>
          </c:val>
          <c:extLst>
            <c:ext xmlns:c16="http://schemas.microsoft.com/office/drawing/2014/chart" uri="{C3380CC4-5D6E-409C-BE32-E72D297353CC}">
              <c16:uniqueId val="{00000002-C488-4944-A2F4-B4BF185A34EF}"/>
            </c:ext>
          </c:extLst>
        </c:ser>
        <c:dLbls>
          <c:showLegendKey val="0"/>
          <c:showVal val="0"/>
          <c:showCatName val="0"/>
          <c:showSerName val="0"/>
          <c:showPercent val="0"/>
          <c:showBubbleSize val="0"/>
        </c:dLbls>
        <c:gapWidth val="150"/>
        <c:axId val="100450176"/>
        <c:axId val="100468672"/>
      </c:barChart>
      <c:catAx>
        <c:axId val="100450176"/>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00468672"/>
        <c:crosses val="autoZero"/>
        <c:auto val="1"/>
        <c:lblAlgn val="ctr"/>
        <c:lblOffset val="100"/>
        <c:noMultiLvlLbl val="0"/>
      </c:catAx>
      <c:valAx>
        <c:axId val="100468672"/>
        <c:scaling>
          <c:orientation val="minMax"/>
        </c:scaling>
        <c:delete val="0"/>
        <c:axPos val="l"/>
        <c:majorGridlines/>
        <c:numFmt formatCode="0%" sourceLinked="0"/>
        <c:majorTickMark val="none"/>
        <c:minorTickMark val="none"/>
        <c:tickLblPos val="nextTo"/>
        <c:crossAx val="100450176"/>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Portfolio Rebalancing Frequency</a:t>
            </a:r>
          </a:p>
        </c:rich>
      </c:tx>
      <c:overlay val="0"/>
    </c:title>
    <c:autoTitleDeleted val="0"/>
    <c:plotArea>
      <c:layout/>
      <c:barChart>
        <c:barDir val="col"/>
        <c:grouping val="clustered"/>
        <c:varyColors val="0"/>
        <c:ser>
          <c:idx val="0"/>
          <c:order val="0"/>
          <c:tx>
            <c:v>2014</c:v>
          </c:tx>
          <c:invertIfNegative val="0"/>
          <c:cat>
            <c:strRef>
              <c:f>Summary!$B$224:$B$230</c:f>
              <c:strCache>
                <c:ptCount val="7"/>
                <c:pt idx="0">
                  <c:v>Daily</c:v>
                </c:pt>
                <c:pt idx="1">
                  <c:v>Monthly</c:v>
                </c:pt>
                <c:pt idx="2">
                  <c:v>Weekly</c:v>
                </c:pt>
                <c:pt idx="3">
                  <c:v>Intraday</c:v>
                </c:pt>
                <c:pt idx="4">
                  <c:v>Quarterly</c:v>
                </c:pt>
                <c:pt idx="5">
                  <c:v>Annually</c:v>
                </c:pt>
                <c:pt idx="6">
                  <c:v>other</c:v>
                </c:pt>
              </c:strCache>
            </c:strRef>
          </c:cat>
          <c:val>
            <c:numRef>
              <c:f>Summary!$D$224:$D$230</c:f>
              <c:numCache>
                <c:formatCode>0.00%</c:formatCode>
                <c:ptCount val="7"/>
                <c:pt idx="0">
                  <c:v>0.35714285714285715</c:v>
                </c:pt>
                <c:pt idx="1">
                  <c:v>0.24285714285714285</c:v>
                </c:pt>
                <c:pt idx="2">
                  <c:v>0.21428571428571427</c:v>
                </c:pt>
                <c:pt idx="3">
                  <c:v>0.12857142857142856</c:v>
                </c:pt>
                <c:pt idx="4">
                  <c:v>4.2857142857142858E-2</c:v>
                </c:pt>
                <c:pt idx="5">
                  <c:v>1.4285714285714285E-2</c:v>
                </c:pt>
                <c:pt idx="6">
                  <c:v>0</c:v>
                </c:pt>
              </c:numCache>
            </c:numRef>
          </c:val>
          <c:extLst>
            <c:ext xmlns:c16="http://schemas.microsoft.com/office/drawing/2014/chart" uri="{C3380CC4-5D6E-409C-BE32-E72D297353CC}">
              <c16:uniqueId val="{00000000-7AE7-4794-A0FC-D398A0859B93}"/>
            </c:ext>
          </c:extLst>
        </c:ser>
        <c:ser>
          <c:idx val="1"/>
          <c:order val="1"/>
          <c:tx>
            <c:v>2015</c:v>
          </c:tx>
          <c:invertIfNegative val="0"/>
          <c:cat>
            <c:strRef>
              <c:f>Summary!$B$224:$B$230</c:f>
              <c:strCache>
                <c:ptCount val="7"/>
                <c:pt idx="0">
                  <c:v>Daily</c:v>
                </c:pt>
                <c:pt idx="1">
                  <c:v>Monthly</c:v>
                </c:pt>
                <c:pt idx="2">
                  <c:v>Weekly</c:v>
                </c:pt>
                <c:pt idx="3">
                  <c:v>Intraday</c:v>
                </c:pt>
                <c:pt idx="4">
                  <c:v>Quarterly</c:v>
                </c:pt>
                <c:pt idx="5">
                  <c:v>Annually</c:v>
                </c:pt>
                <c:pt idx="6">
                  <c:v>other</c:v>
                </c:pt>
              </c:strCache>
            </c:strRef>
          </c:cat>
          <c:val>
            <c:numRef>
              <c:f>Summary!$F$224:$F$230</c:f>
              <c:numCache>
                <c:formatCode>0.00%</c:formatCode>
                <c:ptCount val="7"/>
                <c:pt idx="0">
                  <c:v>0.47220000000000001</c:v>
                </c:pt>
                <c:pt idx="1">
                  <c:v>0.16669999999999999</c:v>
                </c:pt>
                <c:pt idx="2">
                  <c:v>0.19439999999999999</c:v>
                </c:pt>
                <c:pt idx="3">
                  <c:v>0.1111</c:v>
                </c:pt>
                <c:pt idx="4">
                  <c:v>5.5599999999999997E-2</c:v>
                </c:pt>
                <c:pt idx="5">
                  <c:v>0</c:v>
                </c:pt>
                <c:pt idx="6">
                  <c:v>0</c:v>
                </c:pt>
              </c:numCache>
            </c:numRef>
          </c:val>
          <c:extLst>
            <c:ext xmlns:c16="http://schemas.microsoft.com/office/drawing/2014/chart" uri="{C3380CC4-5D6E-409C-BE32-E72D297353CC}">
              <c16:uniqueId val="{00000001-7AE7-4794-A0FC-D398A0859B93}"/>
            </c:ext>
          </c:extLst>
        </c:ser>
        <c:ser>
          <c:idx val="3"/>
          <c:order val="2"/>
          <c:tx>
            <c:v>2017</c:v>
          </c:tx>
          <c:invertIfNegative val="0"/>
          <c:val>
            <c:numRef>
              <c:f>Summary!$H$224:$H$230</c:f>
              <c:numCache>
                <c:formatCode>0.00%</c:formatCode>
                <c:ptCount val="7"/>
                <c:pt idx="0">
                  <c:v>0.29729729729729731</c:v>
                </c:pt>
                <c:pt idx="1">
                  <c:v>0.24324324324324326</c:v>
                </c:pt>
                <c:pt idx="2">
                  <c:v>0.29729729729729731</c:v>
                </c:pt>
                <c:pt idx="3">
                  <c:v>0.13513513513513514</c:v>
                </c:pt>
                <c:pt idx="4">
                  <c:v>0</c:v>
                </c:pt>
                <c:pt idx="5">
                  <c:v>2.7027027027027029E-2</c:v>
                </c:pt>
                <c:pt idx="6">
                  <c:v>0</c:v>
                </c:pt>
              </c:numCache>
            </c:numRef>
          </c:val>
          <c:extLst>
            <c:ext xmlns:c16="http://schemas.microsoft.com/office/drawing/2014/chart" uri="{C3380CC4-5D6E-409C-BE32-E72D297353CC}">
              <c16:uniqueId val="{00000000-82C6-4014-9F34-8B70962824D3}"/>
            </c:ext>
          </c:extLst>
        </c:ser>
        <c:ser>
          <c:idx val="2"/>
          <c:order val="3"/>
          <c:tx>
            <c:v>Aggregate</c:v>
          </c:tx>
          <c:invertIfNegative val="0"/>
          <c:cat>
            <c:strRef>
              <c:f>Summary!$B$224:$B$230</c:f>
              <c:strCache>
                <c:ptCount val="7"/>
                <c:pt idx="0">
                  <c:v>Daily</c:v>
                </c:pt>
                <c:pt idx="1">
                  <c:v>Monthly</c:v>
                </c:pt>
                <c:pt idx="2">
                  <c:v>Weekly</c:v>
                </c:pt>
                <c:pt idx="3">
                  <c:v>Intraday</c:v>
                </c:pt>
                <c:pt idx="4">
                  <c:v>Quarterly</c:v>
                </c:pt>
                <c:pt idx="5">
                  <c:v>Annually</c:v>
                </c:pt>
                <c:pt idx="6">
                  <c:v>other</c:v>
                </c:pt>
              </c:strCache>
            </c:strRef>
          </c:cat>
          <c:val>
            <c:numRef>
              <c:f>Summary!$K$224:$K$230</c:f>
              <c:numCache>
                <c:formatCode>0.00%</c:formatCode>
                <c:ptCount val="7"/>
                <c:pt idx="0">
                  <c:v>0.37538502067174634</c:v>
                </c:pt>
                <c:pt idx="1">
                  <c:v>0.22071564902449861</c:v>
                </c:pt>
                <c:pt idx="2">
                  <c:v>0.22978223938223938</c:v>
                </c:pt>
                <c:pt idx="3">
                  <c:v>0.12515364403594492</c:v>
                </c:pt>
                <c:pt idx="4">
                  <c:v>3.5579772439949434E-2</c:v>
                </c:pt>
                <c:pt idx="5">
                  <c:v>1.3383674445621349E-2</c:v>
                </c:pt>
                <c:pt idx="6">
                  <c:v>0</c:v>
                </c:pt>
              </c:numCache>
            </c:numRef>
          </c:val>
          <c:extLst>
            <c:ext xmlns:c16="http://schemas.microsoft.com/office/drawing/2014/chart" uri="{C3380CC4-5D6E-409C-BE32-E72D297353CC}">
              <c16:uniqueId val="{00000002-7AE7-4794-A0FC-D398A0859B93}"/>
            </c:ext>
          </c:extLst>
        </c:ser>
        <c:dLbls>
          <c:showLegendKey val="0"/>
          <c:showVal val="0"/>
          <c:showCatName val="0"/>
          <c:showSerName val="0"/>
          <c:showPercent val="0"/>
          <c:showBubbleSize val="0"/>
        </c:dLbls>
        <c:gapWidth val="150"/>
        <c:axId val="100470304"/>
        <c:axId val="100463232"/>
      </c:barChart>
      <c:catAx>
        <c:axId val="100470304"/>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00463232"/>
        <c:crosses val="autoZero"/>
        <c:auto val="1"/>
        <c:lblAlgn val="ctr"/>
        <c:lblOffset val="100"/>
        <c:noMultiLvlLbl val="0"/>
      </c:catAx>
      <c:valAx>
        <c:axId val="100463232"/>
        <c:scaling>
          <c:orientation val="minMax"/>
        </c:scaling>
        <c:delete val="0"/>
        <c:axPos val="l"/>
        <c:majorGridlines/>
        <c:numFmt formatCode="0%" sourceLinked="0"/>
        <c:majorTickMark val="none"/>
        <c:minorTickMark val="none"/>
        <c:tickLblPos val="nextTo"/>
        <c:crossAx val="100470304"/>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Risk Control</a:t>
            </a:r>
          </a:p>
        </c:rich>
      </c:tx>
      <c:overlay val="0"/>
    </c:title>
    <c:autoTitleDeleted val="0"/>
    <c:plotArea>
      <c:layout/>
      <c:barChart>
        <c:barDir val="col"/>
        <c:grouping val="clustered"/>
        <c:varyColors val="0"/>
        <c:ser>
          <c:idx val="0"/>
          <c:order val="0"/>
          <c:tx>
            <c:v>2014</c:v>
          </c:tx>
          <c:invertIfNegative val="0"/>
          <c:cat>
            <c:strRef>
              <c:f>Summary!$B$233:$B$237</c:f>
              <c:strCache>
                <c:ptCount val="5"/>
                <c:pt idx="0">
                  <c:v>Target volatility mechanism</c:v>
                </c:pt>
                <c:pt idx="1">
                  <c:v>Drawdown limits</c:v>
                </c:pt>
                <c:pt idx="2">
                  <c:v>Value at Risk (VaR)</c:v>
                </c:pt>
                <c:pt idx="3">
                  <c:v>Unconstrained/do nothing</c:v>
                </c:pt>
                <c:pt idx="4">
                  <c:v>other</c:v>
                </c:pt>
              </c:strCache>
            </c:strRef>
          </c:cat>
          <c:val>
            <c:numRef>
              <c:f>Summary!$D$233:$D$237</c:f>
              <c:numCache>
                <c:formatCode>0.00%</c:formatCode>
                <c:ptCount val="5"/>
                <c:pt idx="0">
                  <c:v>0.38666666666666666</c:v>
                </c:pt>
                <c:pt idx="1">
                  <c:v>0.32</c:v>
                </c:pt>
                <c:pt idx="2">
                  <c:v>0.26666666666666666</c:v>
                </c:pt>
                <c:pt idx="3">
                  <c:v>0</c:v>
                </c:pt>
                <c:pt idx="4">
                  <c:v>2.6666666666666668E-2</c:v>
                </c:pt>
              </c:numCache>
            </c:numRef>
          </c:val>
          <c:extLst>
            <c:ext xmlns:c16="http://schemas.microsoft.com/office/drawing/2014/chart" uri="{C3380CC4-5D6E-409C-BE32-E72D297353CC}">
              <c16:uniqueId val="{00000000-AE64-42DE-88AF-B945920A9338}"/>
            </c:ext>
          </c:extLst>
        </c:ser>
        <c:ser>
          <c:idx val="1"/>
          <c:order val="1"/>
          <c:tx>
            <c:v>2015</c:v>
          </c:tx>
          <c:invertIfNegative val="0"/>
          <c:cat>
            <c:strRef>
              <c:f>Summary!$B$233:$B$237</c:f>
              <c:strCache>
                <c:ptCount val="5"/>
                <c:pt idx="0">
                  <c:v>Target volatility mechanism</c:v>
                </c:pt>
                <c:pt idx="1">
                  <c:v>Drawdown limits</c:v>
                </c:pt>
                <c:pt idx="2">
                  <c:v>Value at Risk (VaR)</c:v>
                </c:pt>
                <c:pt idx="3">
                  <c:v>Unconstrained/do nothing</c:v>
                </c:pt>
                <c:pt idx="4">
                  <c:v>other</c:v>
                </c:pt>
              </c:strCache>
            </c:strRef>
          </c:cat>
          <c:val>
            <c:numRef>
              <c:f>Summary!$F$233:$F$237</c:f>
              <c:numCache>
                <c:formatCode>0.00%</c:formatCode>
                <c:ptCount val="5"/>
                <c:pt idx="0">
                  <c:v>0.4</c:v>
                </c:pt>
                <c:pt idx="1">
                  <c:v>0.25</c:v>
                </c:pt>
                <c:pt idx="2">
                  <c:v>0.32500000000000001</c:v>
                </c:pt>
                <c:pt idx="3">
                  <c:v>2.5000000000000001E-2</c:v>
                </c:pt>
                <c:pt idx="4">
                  <c:v>0</c:v>
                </c:pt>
              </c:numCache>
            </c:numRef>
          </c:val>
          <c:extLst>
            <c:ext xmlns:c16="http://schemas.microsoft.com/office/drawing/2014/chart" uri="{C3380CC4-5D6E-409C-BE32-E72D297353CC}">
              <c16:uniqueId val="{00000001-AE64-42DE-88AF-B945920A9338}"/>
            </c:ext>
          </c:extLst>
        </c:ser>
        <c:ser>
          <c:idx val="3"/>
          <c:order val="2"/>
          <c:tx>
            <c:v>2017</c:v>
          </c:tx>
          <c:invertIfNegative val="0"/>
          <c:val>
            <c:numRef>
              <c:f>Summary!$H$233:$H$237</c:f>
              <c:numCache>
                <c:formatCode>0.00%</c:formatCode>
                <c:ptCount val="5"/>
                <c:pt idx="0">
                  <c:v>0.55000000000000004</c:v>
                </c:pt>
                <c:pt idx="1">
                  <c:v>0.17499999999999999</c:v>
                </c:pt>
                <c:pt idx="2">
                  <c:v>0.22500000000000001</c:v>
                </c:pt>
                <c:pt idx="3">
                  <c:v>0.05</c:v>
                </c:pt>
                <c:pt idx="4">
                  <c:v>0</c:v>
                </c:pt>
              </c:numCache>
            </c:numRef>
          </c:val>
          <c:extLst>
            <c:ext xmlns:c16="http://schemas.microsoft.com/office/drawing/2014/chart" uri="{C3380CC4-5D6E-409C-BE32-E72D297353CC}">
              <c16:uniqueId val="{00000000-D64E-4DFF-AB7D-7BA9B23F5787}"/>
            </c:ext>
          </c:extLst>
        </c:ser>
        <c:ser>
          <c:idx val="2"/>
          <c:order val="3"/>
          <c:tx>
            <c:v>Aggregate</c:v>
          </c:tx>
          <c:invertIfNegative val="0"/>
          <c:cat>
            <c:strRef>
              <c:f>Summary!$B$233:$B$237</c:f>
              <c:strCache>
                <c:ptCount val="5"/>
                <c:pt idx="0">
                  <c:v>Target volatility mechanism</c:v>
                </c:pt>
                <c:pt idx="1">
                  <c:v>Drawdown limits</c:v>
                </c:pt>
                <c:pt idx="2">
                  <c:v>Value at Risk (VaR)</c:v>
                </c:pt>
                <c:pt idx="3">
                  <c:v>Unconstrained/do nothing</c:v>
                </c:pt>
                <c:pt idx="4">
                  <c:v>other</c:v>
                </c:pt>
              </c:strCache>
            </c:strRef>
          </c:cat>
          <c:val>
            <c:numRef>
              <c:f>Summary!$K$233:$K$237</c:f>
              <c:numCache>
                <c:formatCode>0.00%</c:formatCode>
                <c:ptCount val="5"/>
                <c:pt idx="0">
                  <c:v>0.4324778761061947</c:v>
                </c:pt>
                <c:pt idx="1">
                  <c:v>0.26234513274336285</c:v>
                </c:pt>
                <c:pt idx="2">
                  <c:v>0.27300884955752214</c:v>
                </c:pt>
                <c:pt idx="3">
                  <c:v>2.013274336283186E-2</c:v>
                </c:pt>
                <c:pt idx="4">
                  <c:v>1.2035398230088496E-2</c:v>
                </c:pt>
              </c:numCache>
            </c:numRef>
          </c:val>
          <c:extLst>
            <c:ext xmlns:c16="http://schemas.microsoft.com/office/drawing/2014/chart" uri="{C3380CC4-5D6E-409C-BE32-E72D297353CC}">
              <c16:uniqueId val="{00000002-AE64-42DE-88AF-B945920A9338}"/>
            </c:ext>
          </c:extLst>
        </c:ser>
        <c:dLbls>
          <c:showLegendKey val="0"/>
          <c:showVal val="0"/>
          <c:showCatName val="0"/>
          <c:showSerName val="0"/>
          <c:showPercent val="0"/>
          <c:showBubbleSize val="0"/>
        </c:dLbls>
        <c:gapWidth val="150"/>
        <c:axId val="100478464"/>
        <c:axId val="100479008"/>
      </c:barChart>
      <c:catAx>
        <c:axId val="100478464"/>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00479008"/>
        <c:crosses val="autoZero"/>
        <c:auto val="1"/>
        <c:lblAlgn val="ctr"/>
        <c:lblOffset val="100"/>
        <c:noMultiLvlLbl val="0"/>
      </c:catAx>
      <c:valAx>
        <c:axId val="100479008"/>
        <c:scaling>
          <c:orientation val="minMax"/>
        </c:scaling>
        <c:delete val="0"/>
        <c:axPos val="l"/>
        <c:majorGridlines/>
        <c:numFmt formatCode="0%" sourceLinked="0"/>
        <c:majorTickMark val="none"/>
        <c:minorTickMark val="none"/>
        <c:tickLblPos val="nextTo"/>
        <c:crossAx val="100478464"/>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Risk Control Frequency</a:t>
            </a:r>
          </a:p>
        </c:rich>
      </c:tx>
      <c:overlay val="0"/>
    </c:title>
    <c:autoTitleDeleted val="0"/>
    <c:plotArea>
      <c:layout/>
      <c:barChart>
        <c:barDir val="col"/>
        <c:grouping val="clustered"/>
        <c:varyColors val="0"/>
        <c:ser>
          <c:idx val="0"/>
          <c:order val="0"/>
          <c:tx>
            <c:v>2014</c:v>
          </c:tx>
          <c:invertIfNegative val="0"/>
          <c:cat>
            <c:strRef>
              <c:f>Summary!$B$241:$B$246</c:f>
              <c:strCache>
                <c:ptCount val="6"/>
                <c:pt idx="0">
                  <c:v>Daily</c:v>
                </c:pt>
                <c:pt idx="1">
                  <c:v>Weekly</c:v>
                </c:pt>
                <c:pt idx="2">
                  <c:v>Monthly</c:v>
                </c:pt>
                <c:pt idx="3">
                  <c:v>Quarterly</c:v>
                </c:pt>
                <c:pt idx="4">
                  <c:v>Annually</c:v>
                </c:pt>
                <c:pt idx="5">
                  <c:v>other</c:v>
                </c:pt>
              </c:strCache>
            </c:strRef>
          </c:cat>
          <c:val>
            <c:numRef>
              <c:f>Summary!$D$241:$D$246</c:f>
              <c:numCache>
                <c:formatCode>0.00%</c:formatCode>
                <c:ptCount val="6"/>
                <c:pt idx="0">
                  <c:v>0.55223880597014929</c:v>
                </c:pt>
                <c:pt idx="1">
                  <c:v>0.13432835820895522</c:v>
                </c:pt>
                <c:pt idx="2">
                  <c:v>0.1044776119402985</c:v>
                </c:pt>
                <c:pt idx="3">
                  <c:v>1.4925373134328358E-2</c:v>
                </c:pt>
                <c:pt idx="4">
                  <c:v>0</c:v>
                </c:pt>
                <c:pt idx="5">
                  <c:v>0</c:v>
                </c:pt>
              </c:numCache>
            </c:numRef>
          </c:val>
          <c:extLst>
            <c:ext xmlns:c16="http://schemas.microsoft.com/office/drawing/2014/chart" uri="{C3380CC4-5D6E-409C-BE32-E72D297353CC}">
              <c16:uniqueId val="{00000000-1C35-4104-BE69-A0C44DE1876F}"/>
            </c:ext>
          </c:extLst>
        </c:ser>
        <c:ser>
          <c:idx val="1"/>
          <c:order val="1"/>
          <c:tx>
            <c:v>2015</c:v>
          </c:tx>
          <c:invertIfNegative val="0"/>
          <c:cat>
            <c:strRef>
              <c:f>Summary!$B$241:$B$246</c:f>
              <c:strCache>
                <c:ptCount val="6"/>
                <c:pt idx="0">
                  <c:v>Daily</c:v>
                </c:pt>
                <c:pt idx="1">
                  <c:v>Weekly</c:v>
                </c:pt>
                <c:pt idx="2">
                  <c:v>Monthly</c:v>
                </c:pt>
                <c:pt idx="3">
                  <c:v>Quarterly</c:v>
                </c:pt>
                <c:pt idx="4">
                  <c:v>Annually</c:v>
                </c:pt>
                <c:pt idx="5">
                  <c:v>other</c:v>
                </c:pt>
              </c:strCache>
            </c:strRef>
          </c:cat>
          <c:val>
            <c:numRef>
              <c:f>Summary!$F$241:$F$246</c:f>
              <c:numCache>
                <c:formatCode>0.00%</c:formatCode>
                <c:ptCount val="6"/>
                <c:pt idx="0">
                  <c:v>0.5</c:v>
                </c:pt>
                <c:pt idx="1">
                  <c:v>0.1111</c:v>
                </c:pt>
                <c:pt idx="2">
                  <c:v>0.16669999999999999</c:v>
                </c:pt>
                <c:pt idx="3">
                  <c:v>0</c:v>
                </c:pt>
                <c:pt idx="4">
                  <c:v>0</c:v>
                </c:pt>
                <c:pt idx="5">
                  <c:v>0</c:v>
                </c:pt>
              </c:numCache>
            </c:numRef>
          </c:val>
          <c:extLst>
            <c:ext xmlns:c16="http://schemas.microsoft.com/office/drawing/2014/chart" uri="{C3380CC4-5D6E-409C-BE32-E72D297353CC}">
              <c16:uniqueId val="{00000001-1C35-4104-BE69-A0C44DE1876F}"/>
            </c:ext>
          </c:extLst>
        </c:ser>
        <c:ser>
          <c:idx val="3"/>
          <c:order val="2"/>
          <c:tx>
            <c:v>2017</c:v>
          </c:tx>
          <c:invertIfNegative val="0"/>
          <c:val>
            <c:numRef>
              <c:f>Summary!$H$241:$H$246</c:f>
              <c:numCache>
                <c:formatCode>0.00%</c:formatCode>
                <c:ptCount val="6"/>
                <c:pt idx="0">
                  <c:v>0.40909090909090912</c:v>
                </c:pt>
                <c:pt idx="1">
                  <c:v>0.25</c:v>
                </c:pt>
                <c:pt idx="2">
                  <c:v>0.15909090909090909</c:v>
                </c:pt>
                <c:pt idx="3">
                  <c:v>0</c:v>
                </c:pt>
                <c:pt idx="4">
                  <c:v>2.2727272727272728E-2</c:v>
                </c:pt>
                <c:pt idx="5">
                  <c:v>0</c:v>
                </c:pt>
              </c:numCache>
            </c:numRef>
          </c:val>
          <c:extLst>
            <c:ext xmlns:c16="http://schemas.microsoft.com/office/drawing/2014/chart" uri="{C3380CC4-5D6E-409C-BE32-E72D297353CC}">
              <c16:uniqueId val="{00000000-F403-4C06-95F7-6E0DDD2E069D}"/>
            </c:ext>
          </c:extLst>
        </c:ser>
        <c:ser>
          <c:idx val="2"/>
          <c:order val="3"/>
          <c:tx>
            <c:v>Aggregate</c:v>
          </c:tx>
          <c:invertIfNegative val="0"/>
          <c:cat>
            <c:strRef>
              <c:f>Summary!$B$241:$B$246</c:f>
              <c:strCache>
                <c:ptCount val="6"/>
                <c:pt idx="0">
                  <c:v>Daily</c:v>
                </c:pt>
                <c:pt idx="1">
                  <c:v>Weekly</c:v>
                </c:pt>
                <c:pt idx="2">
                  <c:v>Monthly</c:v>
                </c:pt>
                <c:pt idx="3">
                  <c:v>Quarterly</c:v>
                </c:pt>
                <c:pt idx="4">
                  <c:v>Annually</c:v>
                </c:pt>
                <c:pt idx="5">
                  <c:v>other</c:v>
                </c:pt>
              </c:strCache>
            </c:strRef>
          </c:cat>
          <c:val>
            <c:numRef>
              <c:f>Summary!$K$241:$K$246</c:f>
              <c:numCache>
                <c:formatCode>0.00%</c:formatCode>
                <c:ptCount val="6"/>
                <c:pt idx="0">
                  <c:v>0.50024615458507948</c:v>
                </c:pt>
                <c:pt idx="1">
                  <c:v>0.15723049795271432</c:v>
                </c:pt>
                <c:pt idx="2">
                  <c:v>0.13666455373974856</c:v>
                </c:pt>
                <c:pt idx="3">
                  <c:v>6.7362303526614714E-3</c:v>
                </c:pt>
                <c:pt idx="4">
                  <c:v>5.8326629123089295E-3</c:v>
                </c:pt>
                <c:pt idx="5">
                  <c:v>0</c:v>
                </c:pt>
              </c:numCache>
            </c:numRef>
          </c:val>
          <c:extLst>
            <c:ext xmlns:c16="http://schemas.microsoft.com/office/drawing/2014/chart" uri="{C3380CC4-5D6E-409C-BE32-E72D297353CC}">
              <c16:uniqueId val="{00000002-1C35-4104-BE69-A0C44DE1876F}"/>
            </c:ext>
          </c:extLst>
        </c:ser>
        <c:dLbls>
          <c:showLegendKey val="0"/>
          <c:showVal val="0"/>
          <c:showCatName val="0"/>
          <c:showSerName val="0"/>
          <c:showPercent val="0"/>
          <c:showBubbleSize val="0"/>
        </c:dLbls>
        <c:gapWidth val="150"/>
        <c:axId val="100459424"/>
        <c:axId val="100446368"/>
      </c:barChart>
      <c:catAx>
        <c:axId val="100459424"/>
        <c:scaling>
          <c:orientation val="minMax"/>
        </c:scaling>
        <c:delete val="0"/>
        <c:axPos val="b"/>
        <c:numFmt formatCode="General" sourceLinked="0"/>
        <c:majorTickMark val="none"/>
        <c:minorTickMark val="none"/>
        <c:tickLblPos val="nextTo"/>
        <c:txPr>
          <a:bodyPr rot="0" vert="horz"/>
          <a:lstStyle/>
          <a:p>
            <a:pPr>
              <a:defRPr/>
            </a:pPr>
            <a:endParaRPr lang="en-US"/>
          </a:p>
        </c:txPr>
        <c:crossAx val="100446368"/>
        <c:crosses val="autoZero"/>
        <c:auto val="1"/>
        <c:lblAlgn val="ctr"/>
        <c:lblOffset val="100"/>
        <c:noMultiLvlLbl val="0"/>
      </c:catAx>
      <c:valAx>
        <c:axId val="100446368"/>
        <c:scaling>
          <c:orientation val="minMax"/>
        </c:scaling>
        <c:delete val="0"/>
        <c:axPos val="l"/>
        <c:majorGridlines/>
        <c:numFmt formatCode="0%" sourceLinked="0"/>
        <c:majorTickMark val="none"/>
        <c:minorTickMark val="none"/>
        <c:tickLblPos val="nextTo"/>
        <c:crossAx val="100459424"/>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Management Fees</a:t>
            </a:r>
          </a:p>
        </c:rich>
      </c:tx>
      <c:overlay val="0"/>
    </c:title>
    <c:autoTitleDeleted val="0"/>
    <c:plotArea>
      <c:layout/>
      <c:barChart>
        <c:barDir val="col"/>
        <c:grouping val="clustered"/>
        <c:varyColors val="0"/>
        <c:ser>
          <c:idx val="0"/>
          <c:order val="0"/>
          <c:tx>
            <c:v>2014</c:v>
          </c:tx>
          <c:invertIfNegative val="0"/>
          <c:cat>
            <c:strRef>
              <c:f>Summary!$B$249:$B$254</c:f>
              <c:strCache>
                <c:ptCount val="6"/>
                <c:pt idx="0">
                  <c:v>&lt; 0.25% p.a.</c:v>
                </c:pt>
                <c:pt idx="1">
                  <c:v>0.26 - 0.5% pa</c:v>
                </c:pt>
                <c:pt idx="2">
                  <c:v>0.6 - 1% pa</c:v>
                </c:pt>
                <c:pt idx="3">
                  <c:v>1.1 - 1.5% pa</c:v>
                </c:pt>
                <c:pt idx="4">
                  <c:v>1.6 - 2% pa</c:v>
                </c:pt>
                <c:pt idx="5">
                  <c:v>&gt; 2% pa</c:v>
                </c:pt>
              </c:strCache>
            </c:strRef>
          </c:cat>
          <c:val>
            <c:numRef>
              <c:f>Summary!$D$249:$D$254</c:f>
              <c:numCache>
                <c:formatCode>0.00%</c:formatCode>
                <c:ptCount val="6"/>
                <c:pt idx="0">
                  <c:v>6.8965517241379309E-2</c:v>
                </c:pt>
                <c:pt idx="1">
                  <c:v>5.1724137931034482E-2</c:v>
                </c:pt>
                <c:pt idx="2">
                  <c:v>0.1206896551724138</c:v>
                </c:pt>
                <c:pt idx="3">
                  <c:v>0.27586206896551724</c:v>
                </c:pt>
                <c:pt idx="4">
                  <c:v>0.44827586206896552</c:v>
                </c:pt>
                <c:pt idx="5">
                  <c:v>3.4482758620689655E-2</c:v>
                </c:pt>
              </c:numCache>
            </c:numRef>
          </c:val>
          <c:extLst>
            <c:ext xmlns:c16="http://schemas.microsoft.com/office/drawing/2014/chart" uri="{C3380CC4-5D6E-409C-BE32-E72D297353CC}">
              <c16:uniqueId val="{00000000-37F6-4E28-A980-3F69091AC8BA}"/>
            </c:ext>
          </c:extLst>
        </c:ser>
        <c:ser>
          <c:idx val="1"/>
          <c:order val="1"/>
          <c:tx>
            <c:v>2015</c:v>
          </c:tx>
          <c:invertIfNegative val="0"/>
          <c:cat>
            <c:strRef>
              <c:f>Summary!$B$249:$B$254</c:f>
              <c:strCache>
                <c:ptCount val="6"/>
                <c:pt idx="0">
                  <c:v>&lt; 0.25% p.a.</c:v>
                </c:pt>
                <c:pt idx="1">
                  <c:v>0.26 - 0.5% pa</c:v>
                </c:pt>
                <c:pt idx="2">
                  <c:v>0.6 - 1% pa</c:v>
                </c:pt>
                <c:pt idx="3">
                  <c:v>1.1 - 1.5% pa</c:v>
                </c:pt>
                <c:pt idx="4">
                  <c:v>1.6 - 2% pa</c:v>
                </c:pt>
                <c:pt idx="5">
                  <c:v>&gt; 2% pa</c:v>
                </c:pt>
              </c:strCache>
            </c:strRef>
          </c:cat>
          <c:val>
            <c:numRef>
              <c:f>Summary!$F$249:$F$254</c:f>
              <c:numCache>
                <c:formatCode>0.00%</c:formatCode>
                <c:ptCount val="6"/>
                <c:pt idx="0">
                  <c:v>0</c:v>
                </c:pt>
                <c:pt idx="1">
                  <c:v>0.125</c:v>
                </c:pt>
                <c:pt idx="2">
                  <c:v>0.1875</c:v>
                </c:pt>
                <c:pt idx="3">
                  <c:v>0.34379999999999999</c:v>
                </c:pt>
                <c:pt idx="4">
                  <c:v>0.34379999999999999</c:v>
                </c:pt>
                <c:pt idx="5">
                  <c:v>0</c:v>
                </c:pt>
              </c:numCache>
            </c:numRef>
          </c:val>
          <c:extLst>
            <c:ext xmlns:c16="http://schemas.microsoft.com/office/drawing/2014/chart" uri="{C3380CC4-5D6E-409C-BE32-E72D297353CC}">
              <c16:uniqueId val="{00000001-37F6-4E28-A980-3F69091AC8BA}"/>
            </c:ext>
          </c:extLst>
        </c:ser>
        <c:ser>
          <c:idx val="3"/>
          <c:order val="2"/>
          <c:tx>
            <c:v>2017</c:v>
          </c:tx>
          <c:invertIfNegative val="0"/>
          <c:cat>
            <c:strRef>
              <c:f>Summary!$B$249:$B$254</c:f>
              <c:strCache>
                <c:ptCount val="6"/>
                <c:pt idx="0">
                  <c:v>&lt; 0.25% p.a.</c:v>
                </c:pt>
                <c:pt idx="1">
                  <c:v>0.26 - 0.5% pa</c:v>
                </c:pt>
                <c:pt idx="2">
                  <c:v>0.6 - 1% pa</c:v>
                </c:pt>
                <c:pt idx="3">
                  <c:v>1.1 - 1.5% pa</c:v>
                </c:pt>
                <c:pt idx="4">
                  <c:v>1.6 - 2% pa</c:v>
                </c:pt>
                <c:pt idx="5">
                  <c:v>&gt; 2% pa</c:v>
                </c:pt>
              </c:strCache>
            </c:strRef>
          </c:cat>
          <c:val>
            <c:numRef>
              <c:f>Summary!$H$249:$H$254</c:f>
              <c:numCache>
                <c:formatCode>0.00%</c:formatCode>
                <c:ptCount val="6"/>
                <c:pt idx="0">
                  <c:v>9.0909090909090912E-2</c:v>
                </c:pt>
                <c:pt idx="1">
                  <c:v>6.0606060606060608E-2</c:v>
                </c:pt>
                <c:pt idx="2">
                  <c:v>0.24242424242424243</c:v>
                </c:pt>
                <c:pt idx="3">
                  <c:v>0.33333333333333331</c:v>
                </c:pt>
                <c:pt idx="4">
                  <c:v>0.27272727272727271</c:v>
                </c:pt>
                <c:pt idx="5">
                  <c:v>0</c:v>
                </c:pt>
              </c:numCache>
            </c:numRef>
          </c:val>
          <c:extLst>
            <c:ext xmlns:c16="http://schemas.microsoft.com/office/drawing/2014/chart" uri="{C3380CC4-5D6E-409C-BE32-E72D297353CC}">
              <c16:uniqueId val="{00000000-26A3-4442-A186-EC666F7EB963}"/>
            </c:ext>
          </c:extLst>
        </c:ser>
        <c:ser>
          <c:idx val="2"/>
          <c:order val="3"/>
          <c:tx>
            <c:v>Aggregate</c:v>
          </c:tx>
          <c:invertIfNegative val="0"/>
          <c:cat>
            <c:strRef>
              <c:f>Summary!$B$249:$B$254</c:f>
              <c:strCache>
                <c:ptCount val="6"/>
                <c:pt idx="0">
                  <c:v>&lt; 0.25% p.a.</c:v>
                </c:pt>
                <c:pt idx="1">
                  <c:v>0.26 - 0.5% pa</c:v>
                </c:pt>
                <c:pt idx="2">
                  <c:v>0.6 - 1% pa</c:v>
                </c:pt>
                <c:pt idx="3">
                  <c:v>1.1 - 1.5% pa</c:v>
                </c:pt>
                <c:pt idx="4">
                  <c:v>1.6 - 2% pa</c:v>
                </c:pt>
                <c:pt idx="5">
                  <c:v>&gt; 2% pa</c:v>
                </c:pt>
              </c:strCache>
            </c:strRef>
          </c:cat>
          <c:val>
            <c:numRef>
              <c:f>Summary!$K$249:$K$254</c:f>
              <c:numCache>
                <c:formatCode>0.00%</c:formatCode>
                <c:ptCount val="6"/>
                <c:pt idx="0">
                  <c:v>5.4456681554637003E-2</c:v>
                </c:pt>
                <c:pt idx="1">
                  <c:v>7.5402714973969165E-2</c:v>
                </c:pt>
                <c:pt idx="2">
                  <c:v>0.17144226056722242</c:v>
                </c:pt>
                <c:pt idx="3">
                  <c:v>0.31045161224697382</c:v>
                </c:pt>
                <c:pt idx="4">
                  <c:v>0.37271291924431993</c:v>
                </c:pt>
                <c:pt idx="5">
                  <c:v>1.5563014952700641E-2</c:v>
                </c:pt>
              </c:numCache>
            </c:numRef>
          </c:val>
          <c:extLst>
            <c:ext xmlns:c16="http://schemas.microsoft.com/office/drawing/2014/chart" uri="{C3380CC4-5D6E-409C-BE32-E72D297353CC}">
              <c16:uniqueId val="{00000002-37F6-4E28-A980-3F69091AC8BA}"/>
            </c:ext>
          </c:extLst>
        </c:ser>
        <c:dLbls>
          <c:showLegendKey val="0"/>
          <c:showVal val="0"/>
          <c:showCatName val="0"/>
          <c:showSerName val="0"/>
          <c:showPercent val="0"/>
          <c:showBubbleSize val="0"/>
        </c:dLbls>
        <c:gapWidth val="150"/>
        <c:axId val="100454528"/>
        <c:axId val="100465952"/>
      </c:barChart>
      <c:catAx>
        <c:axId val="100454528"/>
        <c:scaling>
          <c:orientation val="minMax"/>
        </c:scaling>
        <c:delete val="0"/>
        <c:axPos val="b"/>
        <c:numFmt formatCode="General" sourceLinked="0"/>
        <c:majorTickMark val="none"/>
        <c:minorTickMark val="none"/>
        <c:tickLblPos val="low"/>
        <c:txPr>
          <a:bodyPr rot="0" vert="horz"/>
          <a:lstStyle/>
          <a:p>
            <a:pPr>
              <a:defRPr/>
            </a:pPr>
            <a:endParaRPr lang="en-US"/>
          </a:p>
        </c:txPr>
        <c:crossAx val="100465952"/>
        <c:crosses val="autoZero"/>
        <c:auto val="1"/>
        <c:lblAlgn val="ctr"/>
        <c:lblOffset val="100"/>
        <c:noMultiLvlLbl val="0"/>
      </c:catAx>
      <c:valAx>
        <c:axId val="100465952"/>
        <c:scaling>
          <c:orientation val="minMax"/>
        </c:scaling>
        <c:delete val="0"/>
        <c:axPos val="l"/>
        <c:majorGridlines/>
        <c:numFmt formatCode="0%" sourceLinked="0"/>
        <c:majorTickMark val="none"/>
        <c:minorTickMark val="none"/>
        <c:tickLblPos val="nextTo"/>
        <c:crossAx val="100454528"/>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High Water Mark Performance Fees</a:t>
            </a:r>
          </a:p>
        </c:rich>
      </c:tx>
      <c:overlay val="0"/>
      <c:spPr>
        <a:noFill/>
      </c:spPr>
    </c:title>
    <c:autoTitleDeleted val="0"/>
    <c:plotArea>
      <c:layout/>
      <c:barChart>
        <c:barDir val="col"/>
        <c:grouping val="clustered"/>
        <c:varyColors val="0"/>
        <c:ser>
          <c:idx val="0"/>
          <c:order val="0"/>
          <c:tx>
            <c:v>2014</c:v>
          </c:tx>
          <c:invertIfNegative val="0"/>
          <c:cat>
            <c:strRef>
              <c:f>Summary!$B$257:$B$261</c:f>
              <c:strCache>
                <c:ptCount val="5"/>
                <c:pt idx="0">
                  <c:v>&lt;5%</c:v>
                </c:pt>
                <c:pt idx="1">
                  <c:v>6 - 10%</c:v>
                </c:pt>
                <c:pt idx="2">
                  <c:v>11 - 15%</c:v>
                </c:pt>
                <c:pt idx="3">
                  <c:v>16 - 20%</c:v>
                </c:pt>
                <c:pt idx="4">
                  <c:v>&gt;20%</c:v>
                </c:pt>
              </c:strCache>
            </c:strRef>
          </c:cat>
          <c:val>
            <c:numRef>
              <c:f>Summary!$D$257:$D$261</c:f>
              <c:numCache>
                <c:formatCode>0.00%</c:formatCode>
                <c:ptCount val="5"/>
                <c:pt idx="0">
                  <c:v>3.9215686274509803E-2</c:v>
                </c:pt>
                <c:pt idx="1">
                  <c:v>0.11764705882352941</c:v>
                </c:pt>
                <c:pt idx="2">
                  <c:v>0.15686274509803921</c:v>
                </c:pt>
                <c:pt idx="3">
                  <c:v>0.5490196078431373</c:v>
                </c:pt>
                <c:pt idx="4">
                  <c:v>0.13725490196078433</c:v>
                </c:pt>
              </c:numCache>
            </c:numRef>
          </c:val>
          <c:extLst>
            <c:ext xmlns:c16="http://schemas.microsoft.com/office/drawing/2014/chart" uri="{C3380CC4-5D6E-409C-BE32-E72D297353CC}">
              <c16:uniqueId val="{00000000-4B16-4ACF-9241-7C643F88FFB3}"/>
            </c:ext>
          </c:extLst>
        </c:ser>
        <c:ser>
          <c:idx val="1"/>
          <c:order val="1"/>
          <c:tx>
            <c:v>2015</c:v>
          </c:tx>
          <c:invertIfNegative val="0"/>
          <c:cat>
            <c:strRef>
              <c:f>Summary!$B$257:$B$261</c:f>
              <c:strCache>
                <c:ptCount val="5"/>
                <c:pt idx="0">
                  <c:v>&lt;5%</c:v>
                </c:pt>
                <c:pt idx="1">
                  <c:v>6 - 10%</c:v>
                </c:pt>
                <c:pt idx="2">
                  <c:v>11 - 15%</c:v>
                </c:pt>
                <c:pt idx="3">
                  <c:v>16 - 20%</c:v>
                </c:pt>
                <c:pt idx="4">
                  <c:v>&gt;20%</c:v>
                </c:pt>
              </c:strCache>
            </c:strRef>
          </c:cat>
          <c:val>
            <c:numRef>
              <c:f>Summary!$F$257:$F$261</c:f>
              <c:numCache>
                <c:formatCode>0.00%</c:formatCode>
                <c:ptCount val="5"/>
                <c:pt idx="0">
                  <c:v>6.25E-2</c:v>
                </c:pt>
                <c:pt idx="1">
                  <c:v>3.1199999999999999E-2</c:v>
                </c:pt>
                <c:pt idx="2">
                  <c:v>0.15620000000000001</c:v>
                </c:pt>
                <c:pt idx="3">
                  <c:v>0.75</c:v>
                </c:pt>
                <c:pt idx="4">
                  <c:v>0</c:v>
                </c:pt>
              </c:numCache>
            </c:numRef>
          </c:val>
          <c:extLst>
            <c:ext xmlns:c16="http://schemas.microsoft.com/office/drawing/2014/chart" uri="{C3380CC4-5D6E-409C-BE32-E72D297353CC}">
              <c16:uniqueId val="{00000001-4B16-4ACF-9241-7C643F88FFB3}"/>
            </c:ext>
          </c:extLst>
        </c:ser>
        <c:ser>
          <c:idx val="3"/>
          <c:order val="2"/>
          <c:tx>
            <c:v>2017</c:v>
          </c:tx>
          <c:invertIfNegative val="0"/>
          <c:cat>
            <c:strRef>
              <c:f>Summary!$B$257:$B$261</c:f>
              <c:strCache>
                <c:ptCount val="5"/>
                <c:pt idx="0">
                  <c:v>&lt;5%</c:v>
                </c:pt>
                <c:pt idx="1">
                  <c:v>6 - 10%</c:v>
                </c:pt>
                <c:pt idx="2">
                  <c:v>11 - 15%</c:v>
                </c:pt>
                <c:pt idx="3">
                  <c:v>16 - 20%</c:v>
                </c:pt>
                <c:pt idx="4">
                  <c:v>&gt;20%</c:v>
                </c:pt>
              </c:strCache>
            </c:strRef>
          </c:cat>
          <c:val>
            <c:numRef>
              <c:f>Summary!$H$257:$H$261</c:f>
              <c:numCache>
                <c:formatCode>0.00%</c:formatCode>
                <c:ptCount val="5"/>
                <c:pt idx="0">
                  <c:v>0.125</c:v>
                </c:pt>
                <c:pt idx="1">
                  <c:v>9.375E-2</c:v>
                </c:pt>
                <c:pt idx="2">
                  <c:v>0.125</c:v>
                </c:pt>
                <c:pt idx="3">
                  <c:v>0.5</c:v>
                </c:pt>
                <c:pt idx="4">
                  <c:v>0.15625</c:v>
                </c:pt>
              </c:numCache>
            </c:numRef>
          </c:val>
          <c:extLst>
            <c:ext xmlns:c16="http://schemas.microsoft.com/office/drawing/2014/chart" uri="{C3380CC4-5D6E-409C-BE32-E72D297353CC}">
              <c16:uniqueId val="{00000000-2870-4AA3-AC2E-3086D39BD489}"/>
            </c:ext>
          </c:extLst>
        </c:ser>
        <c:ser>
          <c:idx val="2"/>
          <c:order val="3"/>
          <c:tx>
            <c:v>Aggregate</c:v>
          </c:tx>
          <c:invertIfNegative val="0"/>
          <c:cat>
            <c:strRef>
              <c:f>Summary!$B$257:$B$261</c:f>
              <c:strCache>
                <c:ptCount val="5"/>
                <c:pt idx="0">
                  <c:v>&lt;5%</c:v>
                </c:pt>
                <c:pt idx="1">
                  <c:v>6 - 10%</c:v>
                </c:pt>
                <c:pt idx="2">
                  <c:v>11 - 15%</c:v>
                </c:pt>
                <c:pt idx="3">
                  <c:v>16 - 20%</c:v>
                </c:pt>
                <c:pt idx="4">
                  <c:v>&gt;20%</c:v>
                </c:pt>
              </c:strCache>
            </c:strRef>
          </c:cat>
          <c:val>
            <c:numRef>
              <c:f>Summary!$K$257:$K$261</c:f>
              <c:numCache>
                <c:formatCode>0.00%</c:formatCode>
                <c:ptCount val="5"/>
                <c:pt idx="0">
                  <c:v>6.8030973451327428E-2</c:v>
                </c:pt>
                <c:pt idx="1">
                  <c:v>8.6268584070796461E-2</c:v>
                </c:pt>
                <c:pt idx="2">
                  <c:v>0.14849203539823011</c:v>
                </c:pt>
                <c:pt idx="3">
                  <c:v>0.59513274336283184</c:v>
                </c:pt>
                <c:pt idx="4">
                  <c:v>0.10204646017699115</c:v>
                </c:pt>
              </c:numCache>
            </c:numRef>
          </c:val>
          <c:extLst>
            <c:ext xmlns:c16="http://schemas.microsoft.com/office/drawing/2014/chart" uri="{C3380CC4-5D6E-409C-BE32-E72D297353CC}">
              <c16:uniqueId val="{00000002-4B16-4ACF-9241-7C643F88FFB3}"/>
            </c:ext>
          </c:extLst>
        </c:ser>
        <c:dLbls>
          <c:showLegendKey val="0"/>
          <c:showVal val="0"/>
          <c:showCatName val="0"/>
          <c:showSerName val="0"/>
          <c:showPercent val="0"/>
          <c:showBubbleSize val="0"/>
        </c:dLbls>
        <c:gapWidth val="150"/>
        <c:axId val="100458336"/>
        <c:axId val="100457792"/>
      </c:barChart>
      <c:catAx>
        <c:axId val="100458336"/>
        <c:scaling>
          <c:orientation val="minMax"/>
        </c:scaling>
        <c:delete val="0"/>
        <c:axPos val="b"/>
        <c:numFmt formatCode="General" sourceLinked="0"/>
        <c:majorTickMark val="none"/>
        <c:minorTickMark val="none"/>
        <c:tickLblPos val="nextTo"/>
        <c:crossAx val="100457792"/>
        <c:crosses val="autoZero"/>
        <c:auto val="1"/>
        <c:lblAlgn val="ctr"/>
        <c:lblOffset val="100"/>
        <c:noMultiLvlLbl val="0"/>
      </c:catAx>
      <c:valAx>
        <c:axId val="100457792"/>
        <c:scaling>
          <c:orientation val="minMax"/>
        </c:scaling>
        <c:delete val="0"/>
        <c:axPos val="l"/>
        <c:majorGridlines/>
        <c:numFmt formatCode="0%" sourceLinked="0"/>
        <c:majorTickMark val="none"/>
        <c:minorTickMark val="none"/>
        <c:tickLblPos val="nextTo"/>
        <c:crossAx val="100458336"/>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Hurdle Rate</a:t>
            </a:r>
          </a:p>
        </c:rich>
      </c:tx>
      <c:layout>
        <c:manualLayout>
          <c:xMode val="edge"/>
          <c:yMode val="edge"/>
          <c:x val="0.38356933508311475"/>
          <c:y val="2.3148148148148147E-2"/>
        </c:manualLayout>
      </c:layout>
      <c:overlay val="0"/>
    </c:title>
    <c:autoTitleDeleted val="0"/>
    <c:plotArea>
      <c:layout/>
      <c:barChart>
        <c:barDir val="col"/>
        <c:grouping val="clustered"/>
        <c:varyColors val="0"/>
        <c:ser>
          <c:idx val="0"/>
          <c:order val="0"/>
          <c:tx>
            <c:v>2014</c:v>
          </c:tx>
          <c:invertIfNegative val="0"/>
          <c:cat>
            <c:strRef>
              <c:f>Summary!$B$264:$B$268</c:f>
              <c:strCache>
                <c:ptCount val="5"/>
                <c:pt idx="0">
                  <c:v>No Hurdle Rate</c:v>
                </c:pt>
                <c:pt idx="1">
                  <c:v>US Libor</c:v>
                </c:pt>
                <c:pt idx="2">
                  <c:v>A negotiated rate, e.g. 2, 3, or 5%</c:v>
                </c:pt>
                <c:pt idx="3">
                  <c:v>A benchmark such as e.g. S&amp;P500, 10yr US Treasury, etc</c:v>
                </c:pt>
                <c:pt idx="4">
                  <c:v>other</c:v>
                </c:pt>
              </c:strCache>
            </c:strRef>
          </c:cat>
          <c:val>
            <c:numRef>
              <c:f>Summary!$D$264:$D$268</c:f>
              <c:numCache>
                <c:formatCode>0.00%</c:formatCode>
                <c:ptCount val="5"/>
                <c:pt idx="1">
                  <c:v>0.44444444444444442</c:v>
                </c:pt>
                <c:pt idx="2">
                  <c:v>0.2</c:v>
                </c:pt>
                <c:pt idx="3">
                  <c:v>0.15555555555555556</c:v>
                </c:pt>
                <c:pt idx="4">
                  <c:v>0.2</c:v>
                </c:pt>
              </c:numCache>
            </c:numRef>
          </c:val>
          <c:extLst>
            <c:ext xmlns:c16="http://schemas.microsoft.com/office/drawing/2014/chart" uri="{C3380CC4-5D6E-409C-BE32-E72D297353CC}">
              <c16:uniqueId val="{00000000-71CA-4298-9FCA-9D3A609209E0}"/>
            </c:ext>
          </c:extLst>
        </c:ser>
        <c:ser>
          <c:idx val="1"/>
          <c:order val="1"/>
          <c:tx>
            <c:v>2015</c:v>
          </c:tx>
          <c:invertIfNegative val="0"/>
          <c:cat>
            <c:strRef>
              <c:f>Summary!$B$264:$B$268</c:f>
              <c:strCache>
                <c:ptCount val="5"/>
                <c:pt idx="0">
                  <c:v>No Hurdle Rate</c:v>
                </c:pt>
                <c:pt idx="1">
                  <c:v>US Libor</c:v>
                </c:pt>
                <c:pt idx="2">
                  <c:v>A negotiated rate, e.g. 2, 3, or 5%</c:v>
                </c:pt>
                <c:pt idx="3">
                  <c:v>A benchmark such as e.g. S&amp;P500, 10yr US Treasury, etc</c:v>
                </c:pt>
                <c:pt idx="4">
                  <c:v>other</c:v>
                </c:pt>
              </c:strCache>
            </c:strRef>
          </c:cat>
          <c:val>
            <c:numRef>
              <c:f>Summary!$F$264:$F$268</c:f>
              <c:numCache>
                <c:formatCode>0.00%</c:formatCode>
                <c:ptCount val="5"/>
                <c:pt idx="1">
                  <c:v>0.32140000000000002</c:v>
                </c:pt>
                <c:pt idx="2">
                  <c:v>0.25</c:v>
                </c:pt>
                <c:pt idx="3">
                  <c:v>0.21429999999999999</c:v>
                </c:pt>
                <c:pt idx="4">
                  <c:v>0.21429999999999999</c:v>
                </c:pt>
              </c:numCache>
            </c:numRef>
          </c:val>
          <c:extLst>
            <c:ext xmlns:c16="http://schemas.microsoft.com/office/drawing/2014/chart" uri="{C3380CC4-5D6E-409C-BE32-E72D297353CC}">
              <c16:uniqueId val="{00000001-71CA-4298-9FCA-9D3A609209E0}"/>
            </c:ext>
          </c:extLst>
        </c:ser>
        <c:ser>
          <c:idx val="3"/>
          <c:order val="2"/>
          <c:tx>
            <c:v>2017</c:v>
          </c:tx>
          <c:invertIfNegative val="0"/>
          <c:cat>
            <c:strRef>
              <c:f>Summary!$B$264:$B$268</c:f>
              <c:strCache>
                <c:ptCount val="5"/>
                <c:pt idx="0">
                  <c:v>No Hurdle Rate</c:v>
                </c:pt>
                <c:pt idx="1">
                  <c:v>US Libor</c:v>
                </c:pt>
                <c:pt idx="2">
                  <c:v>A negotiated rate, e.g. 2, 3, or 5%</c:v>
                </c:pt>
                <c:pt idx="3">
                  <c:v>A benchmark such as e.g. S&amp;P500, 10yr US Treasury, etc</c:v>
                </c:pt>
                <c:pt idx="4">
                  <c:v>other</c:v>
                </c:pt>
              </c:strCache>
            </c:strRef>
          </c:cat>
          <c:val>
            <c:numRef>
              <c:f>Summary!$H$264:$H$268</c:f>
              <c:numCache>
                <c:formatCode>0.00%</c:formatCode>
                <c:ptCount val="5"/>
                <c:pt idx="0">
                  <c:v>0.61290322580645162</c:v>
                </c:pt>
                <c:pt idx="1">
                  <c:v>0.22580645161290322</c:v>
                </c:pt>
                <c:pt idx="2">
                  <c:v>6.4516129032258063E-2</c:v>
                </c:pt>
                <c:pt idx="3">
                  <c:v>9.6774193548387094E-2</c:v>
                </c:pt>
                <c:pt idx="4">
                  <c:v>0</c:v>
                </c:pt>
              </c:numCache>
            </c:numRef>
          </c:val>
          <c:extLst>
            <c:ext xmlns:c16="http://schemas.microsoft.com/office/drawing/2014/chart" uri="{C3380CC4-5D6E-409C-BE32-E72D297353CC}">
              <c16:uniqueId val="{00000000-21A5-4F60-9C3A-D6C0B985658D}"/>
            </c:ext>
          </c:extLst>
        </c:ser>
        <c:ser>
          <c:idx val="2"/>
          <c:order val="3"/>
          <c:tx>
            <c:v>Aggregate</c:v>
          </c:tx>
          <c:invertIfNegative val="0"/>
          <c:cat>
            <c:strRef>
              <c:f>Summary!$B$264:$B$268</c:f>
              <c:strCache>
                <c:ptCount val="5"/>
                <c:pt idx="0">
                  <c:v>No Hurdle Rate</c:v>
                </c:pt>
                <c:pt idx="1">
                  <c:v>US Libor</c:v>
                </c:pt>
                <c:pt idx="2">
                  <c:v>A negotiated rate, e.g. 2, 3, or 5%</c:v>
                </c:pt>
                <c:pt idx="3">
                  <c:v>A benchmark such as e.g. S&amp;P500, 10yr US Treasury, etc</c:v>
                </c:pt>
                <c:pt idx="4">
                  <c:v>other</c:v>
                </c:pt>
              </c:strCache>
            </c:strRef>
          </c:cat>
          <c:val>
            <c:numRef>
              <c:f>Summary!$K$264:$K$268</c:f>
              <c:numCache>
                <c:formatCode>0.00%</c:formatCode>
                <c:ptCount val="5"/>
                <c:pt idx="0">
                  <c:v>0.15729374821581502</c:v>
                </c:pt>
                <c:pt idx="1">
                  <c:v>0.35240047578266248</c:v>
                </c:pt>
                <c:pt idx="2">
                  <c:v>0.1798315729374822</c:v>
                </c:pt>
                <c:pt idx="3">
                  <c:v>0.15762553049766864</c:v>
                </c:pt>
                <c:pt idx="4">
                  <c:v>0.15284867256637169</c:v>
                </c:pt>
              </c:numCache>
            </c:numRef>
          </c:val>
          <c:extLst>
            <c:ext xmlns:c16="http://schemas.microsoft.com/office/drawing/2014/chart" uri="{C3380CC4-5D6E-409C-BE32-E72D297353CC}">
              <c16:uniqueId val="{00000002-71CA-4298-9FCA-9D3A609209E0}"/>
            </c:ext>
          </c:extLst>
        </c:ser>
        <c:dLbls>
          <c:showLegendKey val="0"/>
          <c:showVal val="0"/>
          <c:showCatName val="0"/>
          <c:showSerName val="0"/>
          <c:showPercent val="0"/>
          <c:showBubbleSize val="0"/>
        </c:dLbls>
        <c:gapWidth val="150"/>
        <c:axId val="100480640"/>
        <c:axId val="100474112"/>
      </c:barChart>
      <c:catAx>
        <c:axId val="100480640"/>
        <c:scaling>
          <c:orientation val="minMax"/>
        </c:scaling>
        <c:delete val="0"/>
        <c:axPos val="b"/>
        <c:numFmt formatCode="General" sourceLinked="0"/>
        <c:majorTickMark val="none"/>
        <c:minorTickMark val="none"/>
        <c:tickLblPos val="nextTo"/>
        <c:crossAx val="100474112"/>
        <c:crosses val="autoZero"/>
        <c:auto val="1"/>
        <c:lblAlgn val="ctr"/>
        <c:lblOffset val="100"/>
        <c:noMultiLvlLbl val="0"/>
      </c:catAx>
      <c:valAx>
        <c:axId val="100474112"/>
        <c:scaling>
          <c:orientation val="minMax"/>
        </c:scaling>
        <c:delete val="0"/>
        <c:axPos val="l"/>
        <c:majorGridlines/>
        <c:numFmt formatCode="0%" sourceLinked="0"/>
        <c:majorTickMark val="none"/>
        <c:minorTickMark val="none"/>
        <c:tickLblPos val="nextTo"/>
        <c:crossAx val="100480640"/>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Signal calculation method</a:t>
            </a:r>
          </a:p>
        </c:rich>
      </c:tx>
      <c:overlay val="0"/>
    </c:title>
    <c:autoTitleDeleted val="0"/>
    <c:plotArea>
      <c:layout/>
      <c:barChart>
        <c:barDir val="col"/>
        <c:grouping val="clustered"/>
        <c:varyColors val="0"/>
        <c:ser>
          <c:idx val="0"/>
          <c:order val="0"/>
          <c:tx>
            <c:v>2014</c:v>
          </c:tx>
          <c:invertIfNegative val="0"/>
          <c:cat>
            <c:strRef>
              <c:f>Summary!$B$191:$B$194</c:f>
              <c:strCache>
                <c:ptCount val="4"/>
                <c:pt idx="0">
                  <c:v>Momentum or Trend  Following</c:v>
                </c:pt>
                <c:pt idx="1">
                  <c:v>Carry/Term structure arbitrage/Relative Value</c:v>
                </c:pt>
                <c:pt idx="2">
                  <c:v>Fundamental or Value</c:v>
                </c:pt>
                <c:pt idx="3">
                  <c:v>other</c:v>
                </c:pt>
              </c:strCache>
            </c:strRef>
          </c:cat>
          <c:val>
            <c:numRef>
              <c:f>Summary!$D$191:$D$194</c:f>
              <c:numCache>
                <c:formatCode>0.00%</c:formatCode>
                <c:ptCount val="4"/>
                <c:pt idx="0">
                  <c:v>0.56000000000000005</c:v>
                </c:pt>
                <c:pt idx="1">
                  <c:v>0.37333333333333335</c:v>
                </c:pt>
                <c:pt idx="2">
                  <c:v>6.6666666666666666E-2</c:v>
                </c:pt>
                <c:pt idx="3">
                  <c:v>0</c:v>
                </c:pt>
              </c:numCache>
            </c:numRef>
          </c:val>
          <c:extLst>
            <c:ext xmlns:c16="http://schemas.microsoft.com/office/drawing/2014/chart" uri="{C3380CC4-5D6E-409C-BE32-E72D297353CC}">
              <c16:uniqueId val="{00000000-3437-4CF4-8C5B-FFEB91CE57DA}"/>
            </c:ext>
          </c:extLst>
        </c:ser>
        <c:ser>
          <c:idx val="1"/>
          <c:order val="1"/>
          <c:tx>
            <c:v>2015</c:v>
          </c:tx>
          <c:invertIfNegative val="0"/>
          <c:cat>
            <c:strRef>
              <c:f>Summary!$B$191:$B$194</c:f>
              <c:strCache>
                <c:ptCount val="4"/>
                <c:pt idx="0">
                  <c:v>Momentum or Trend  Following</c:v>
                </c:pt>
                <c:pt idx="1">
                  <c:v>Carry/Term structure arbitrage/Relative Value</c:v>
                </c:pt>
                <c:pt idx="2">
                  <c:v>Fundamental or Value</c:v>
                </c:pt>
                <c:pt idx="3">
                  <c:v>other</c:v>
                </c:pt>
              </c:strCache>
            </c:strRef>
          </c:cat>
          <c:val>
            <c:numRef>
              <c:f>Summary!$F$191:$F$194</c:f>
              <c:numCache>
                <c:formatCode>0.00%</c:formatCode>
                <c:ptCount val="4"/>
                <c:pt idx="0">
                  <c:v>0.78787878787878785</c:v>
                </c:pt>
                <c:pt idx="1">
                  <c:v>9.0909090909090912E-2</c:v>
                </c:pt>
                <c:pt idx="2">
                  <c:v>0.12121212121212122</c:v>
                </c:pt>
                <c:pt idx="3">
                  <c:v>0</c:v>
                </c:pt>
              </c:numCache>
            </c:numRef>
          </c:val>
          <c:extLst>
            <c:ext xmlns:c16="http://schemas.microsoft.com/office/drawing/2014/chart" uri="{C3380CC4-5D6E-409C-BE32-E72D297353CC}">
              <c16:uniqueId val="{00000001-3437-4CF4-8C5B-FFEB91CE57DA}"/>
            </c:ext>
          </c:extLst>
        </c:ser>
        <c:ser>
          <c:idx val="3"/>
          <c:order val="2"/>
          <c:tx>
            <c:v>2017</c:v>
          </c:tx>
          <c:invertIfNegative val="0"/>
          <c:val>
            <c:numRef>
              <c:f>Summary!$H$191:$H$194</c:f>
              <c:numCache>
                <c:formatCode>0.00%</c:formatCode>
                <c:ptCount val="4"/>
                <c:pt idx="0">
                  <c:v>0.61904761904761907</c:v>
                </c:pt>
                <c:pt idx="1">
                  <c:v>0.2857142857142857</c:v>
                </c:pt>
                <c:pt idx="2">
                  <c:v>9.5238095238095233E-2</c:v>
                </c:pt>
                <c:pt idx="3">
                  <c:v>0</c:v>
                </c:pt>
              </c:numCache>
            </c:numRef>
          </c:val>
          <c:extLst>
            <c:ext xmlns:c16="http://schemas.microsoft.com/office/drawing/2014/chart" uri="{C3380CC4-5D6E-409C-BE32-E72D297353CC}">
              <c16:uniqueId val="{00000004-3437-4CF4-8C5B-FFEB91CE57DA}"/>
            </c:ext>
          </c:extLst>
        </c:ser>
        <c:ser>
          <c:idx val="2"/>
          <c:order val="3"/>
          <c:tx>
            <c:v>Aggregate</c:v>
          </c:tx>
          <c:invertIfNegative val="0"/>
          <c:cat>
            <c:strRef>
              <c:f>Summary!$B$191:$B$194</c:f>
              <c:strCache>
                <c:ptCount val="4"/>
                <c:pt idx="0">
                  <c:v>Momentum or Trend  Following</c:v>
                </c:pt>
                <c:pt idx="1">
                  <c:v>Carry/Term structure arbitrage/Relative Value</c:v>
                </c:pt>
                <c:pt idx="2">
                  <c:v>Fundamental or Value</c:v>
                </c:pt>
                <c:pt idx="3">
                  <c:v>other</c:v>
                </c:pt>
              </c:strCache>
            </c:strRef>
          </c:cat>
          <c:val>
            <c:numRef>
              <c:f>Summary!$K$191:$K$194</c:f>
              <c:numCache>
                <c:formatCode>0.00%</c:formatCode>
                <c:ptCount val="4"/>
                <c:pt idx="0">
                  <c:v>0.64170248630425619</c:v>
                </c:pt>
                <c:pt idx="1">
                  <c:v>0.26836915297092284</c:v>
                </c:pt>
                <c:pt idx="2">
                  <c:v>8.9928360724820897E-2</c:v>
                </c:pt>
                <c:pt idx="3">
                  <c:v>0</c:v>
                </c:pt>
              </c:numCache>
            </c:numRef>
          </c:val>
          <c:extLst>
            <c:ext xmlns:c16="http://schemas.microsoft.com/office/drawing/2014/chart" uri="{C3380CC4-5D6E-409C-BE32-E72D297353CC}">
              <c16:uniqueId val="{00000002-3437-4CF4-8C5B-FFEB91CE57DA}"/>
            </c:ext>
          </c:extLst>
        </c:ser>
        <c:dLbls>
          <c:showLegendKey val="0"/>
          <c:showVal val="0"/>
          <c:showCatName val="0"/>
          <c:showSerName val="0"/>
          <c:showPercent val="0"/>
          <c:showBubbleSize val="0"/>
        </c:dLbls>
        <c:gapWidth val="150"/>
        <c:axId val="100452896"/>
        <c:axId val="100473568"/>
      </c:barChart>
      <c:catAx>
        <c:axId val="100452896"/>
        <c:scaling>
          <c:orientation val="minMax"/>
        </c:scaling>
        <c:delete val="0"/>
        <c:axPos val="b"/>
        <c:numFmt formatCode="General" sourceLinked="0"/>
        <c:majorTickMark val="none"/>
        <c:minorTickMark val="none"/>
        <c:tickLblPos val="nextTo"/>
        <c:txPr>
          <a:bodyPr rot="-5400000" vert="horz" anchor="ctr" anchorCtr="0"/>
          <a:lstStyle/>
          <a:p>
            <a:pPr>
              <a:defRPr/>
            </a:pPr>
            <a:endParaRPr lang="en-US"/>
          </a:p>
        </c:txPr>
        <c:crossAx val="100473568"/>
        <c:crosses val="autoZero"/>
        <c:auto val="1"/>
        <c:lblAlgn val="ctr"/>
        <c:lblOffset val="100"/>
        <c:noMultiLvlLbl val="0"/>
      </c:catAx>
      <c:valAx>
        <c:axId val="100473568"/>
        <c:scaling>
          <c:orientation val="minMax"/>
        </c:scaling>
        <c:delete val="0"/>
        <c:axPos val="l"/>
        <c:majorGridlines/>
        <c:numFmt formatCode="0%" sourceLinked="0"/>
        <c:majorTickMark val="none"/>
        <c:minorTickMark val="none"/>
        <c:tickLblPos val="nextTo"/>
        <c:crossAx val="100452896"/>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Signal</a:t>
            </a:r>
            <a:r>
              <a:rPr lang="en-GB" b="0" baseline="0"/>
              <a:t> calculation frequency</a:t>
            </a:r>
            <a:endParaRPr lang="en-GB" b="0"/>
          </a:p>
        </c:rich>
      </c:tx>
      <c:overlay val="0"/>
    </c:title>
    <c:autoTitleDeleted val="0"/>
    <c:plotArea>
      <c:layout/>
      <c:barChart>
        <c:barDir val="col"/>
        <c:grouping val="clustered"/>
        <c:varyColors val="0"/>
        <c:ser>
          <c:idx val="0"/>
          <c:order val="0"/>
          <c:tx>
            <c:v>2015</c:v>
          </c:tx>
          <c:spPr>
            <a:solidFill>
              <a:schemeClr val="accent2"/>
            </a:solidFill>
            <a:ln>
              <a:noFill/>
            </a:ln>
          </c:spPr>
          <c:invertIfNegative val="0"/>
          <c:val>
            <c:numRef>
              <c:f>Summary!$F$202:$F$207</c:f>
              <c:numCache>
                <c:formatCode>0.00%</c:formatCode>
                <c:ptCount val="6"/>
                <c:pt idx="0">
                  <c:v>0.21951219512195122</c:v>
                </c:pt>
                <c:pt idx="1">
                  <c:v>0.41463414634146339</c:v>
                </c:pt>
                <c:pt idx="2">
                  <c:v>0.1951219512195122</c:v>
                </c:pt>
                <c:pt idx="3">
                  <c:v>0.17073170731707318</c:v>
                </c:pt>
                <c:pt idx="4">
                  <c:v>0</c:v>
                </c:pt>
                <c:pt idx="5">
                  <c:v>0</c:v>
                </c:pt>
              </c:numCache>
            </c:numRef>
          </c:val>
          <c:extLst>
            <c:ext xmlns:c16="http://schemas.microsoft.com/office/drawing/2014/chart" uri="{C3380CC4-5D6E-409C-BE32-E72D297353CC}">
              <c16:uniqueId val="{00000004-43E0-4BD1-8641-BAC801A37B2A}"/>
            </c:ext>
          </c:extLst>
        </c:ser>
        <c:ser>
          <c:idx val="3"/>
          <c:order val="1"/>
          <c:tx>
            <c:v>2017</c:v>
          </c:tx>
          <c:invertIfNegative val="0"/>
          <c:cat>
            <c:strRef>
              <c:f>Summary!$B$202:$B$207</c:f>
              <c:strCache>
                <c:ptCount val="6"/>
                <c:pt idx="0">
                  <c:v>Intraday, multiple times per day</c:v>
                </c:pt>
                <c:pt idx="1">
                  <c:v>Daily</c:v>
                </c:pt>
                <c:pt idx="2">
                  <c:v>Weekly</c:v>
                </c:pt>
                <c:pt idx="3">
                  <c:v>Monthly</c:v>
                </c:pt>
                <c:pt idx="4">
                  <c:v>Quarterly</c:v>
                </c:pt>
                <c:pt idx="5">
                  <c:v>Annually</c:v>
                </c:pt>
              </c:strCache>
            </c:strRef>
          </c:cat>
          <c:val>
            <c:numRef>
              <c:f>Summary!$H$202:$H$207</c:f>
              <c:numCache>
                <c:formatCode>0.00%</c:formatCode>
                <c:ptCount val="6"/>
                <c:pt idx="0">
                  <c:v>0.18604651162790697</c:v>
                </c:pt>
                <c:pt idx="1">
                  <c:v>0.41860465116279072</c:v>
                </c:pt>
                <c:pt idx="2">
                  <c:v>0.16279069767441862</c:v>
                </c:pt>
                <c:pt idx="3">
                  <c:v>0.16279069767441862</c:v>
                </c:pt>
                <c:pt idx="4">
                  <c:v>2.3255813953488372E-2</c:v>
                </c:pt>
                <c:pt idx="5">
                  <c:v>4.6511627906976744E-2</c:v>
                </c:pt>
              </c:numCache>
            </c:numRef>
          </c:val>
          <c:extLst>
            <c:ext xmlns:c16="http://schemas.microsoft.com/office/drawing/2014/chart" uri="{C3380CC4-5D6E-409C-BE32-E72D297353CC}">
              <c16:uniqueId val="{00000002-43E0-4BD1-8641-BAC801A37B2A}"/>
            </c:ext>
          </c:extLst>
        </c:ser>
        <c:ser>
          <c:idx val="2"/>
          <c:order val="2"/>
          <c:tx>
            <c:v>Aggregate</c:v>
          </c:tx>
          <c:invertIfNegative val="0"/>
          <c:cat>
            <c:strRef>
              <c:f>Summary!$B$202:$B$207</c:f>
              <c:strCache>
                <c:ptCount val="6"/>
                <c:pt idx="0">
                  <c:v>Intraday, multiple times per day</c:v>
                </c:pt>
                <c:pt idx="1">
                  <c:v>Daily</c:v>
                </c:pt>
                <c:pt idx="2">
                  <c:v>Weekly</c:v>
                </c:pt>
                <c:pt idx="3">
                  <c:v>Monthly</c:v>
                </c:pt>
                <c:pt idx="4">
                  <c:v>Quarterly</c:v>
                </c:pt>
                <c:pt idx="5">
                  <c:v>Annually</c:v>
                </c:pt>
              </c:strCache>
            </c:strRef>
          </c:cat>
          <c:val>
            <c:numRef>
              <c:f>Summary!$K$202:$K$207</c:f>
              <c:numCache>
                <c:formatCode>0.00%</c:formatCode>
                <c:ptCount val="6"/>
                <c:pt idx="0">
                  <c:v>0.20385889155215633</c:v>
                </c:pt>
                <c:pt idx="1">
                  <c:v>0.41649131795143907</c:v>
                </c:pt>
                <c:pt idx="2">
                  <c:v>0.17999926810971037</c:v>
                </c:pt>
                <c:pt idx="3">
                  <c:v>0.16701736409712187</c:v>
                </c:pt>
                <c:pt idx="4">
                  <c:v>1.0877719429857465E-2</c:v>
                </c:pt>
                <c:pt idx="5">
                  <c:v>2.175543885971493E-2</c:v>
                </c:pt>
              </c:numCache>
            </c:numRef>
          </c:val>
          <c:extLst>
            <c:ext xmlns:c16="http://schemas.microsoft.com/office/drawing/2014/chart" uri="{C3380CC4-5D6E-409C-BE32-E72D297353CC}">
              <c16:uniqueId val="{00000003-43E0-4BD1-8641-BAC801A37B2A}"/>
            </c:ext>
          </c:extLst>
        </c:ser>
        <c:dLbls>
          <c:showLegendKey val="0"/>
          <c:showVal val="0"/>
          <c:showCatName val="0"/>
          <c:showSerName val="0"/>
          <c:showPercent val="0"/>
          <c:showBubbleSize val="0"/>
        </c:dLbls>
        <c:gapWidth val="150"/>
        <c:axId val="100452896"/>
        <c:axId val="100473568"/>
      </c:barChart>
      <c:catAx>
        <c:axId val="100452896"/>
        <c:scaling>
          <c:orientation val="minMax"/>
        </c:scaling>
        <c:delete val="0"/>
        <c:axPos val="b"/>
        <c:numFmt formatCode="General" sourceLinked="0"/>
        <c:majorTickMark val="none"/>
        <c:minorTickMark val="none"/>
        <c:tickLblPos val="nextTo"/>
        <c:txPr>
          <a:bodyPr rot="-5400000" vert="horz" anchor="ctr" anchorCtr="0"/>
          <a:lstStyle/>
          <a:p>
            <a:pPr>
              <a:defRPr/>
            </a:pPr>
            <a:endParaRPr lang="en-US"/>
          </a:p>
        </c:txPr>
        <c:crossAx val="100473568"/>
        <c:crosses val="autoZero"/>
        <c:auto val="1"/>
        <c:lblAlgn val="ctr"/>
        <c:lblOffset val="100"/>
        <c:noMultiLvlLbl val="0"/>
      </c:catAx>
      <c:valAx>
        <c:axId val="100473568"/>
        <c:scaling>
          <c:orientation val="minMax"/>
        </c:scaling>
        <c:delete val="0"/>
        <c:axPos val="l"/>
        <c:majorGridlines/>
        <c:numFmt formatCode="0%" sourceLinked="0"/>
        <c:majorTickMark val="none"/>
        <c:minorTickMark val="none"/>
        <c:tickLblPos val="nextTo"/>
        <c:crossAx val="100452896"/>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Waht is the most common target volatility?</a:t>
            </a:r>
          </a:p>
        </c:rich>
      </c:tx>
      <c:layout>
        <c:manualLayout>
          <c:xMode val="edge"/>
          <c:yMode val="edge"/>
          <c:x val="0.15631590909090906"/>
          <c:y val="3.3227380952380953E-2"/>
        </c:manualLayout>
      </c:layout>
      <c:overlay val="0"/>
    </c:title>
    <c:autoTitleDeleted val="0"/>
    <c:plotArea>
      <c:layout/>
      <c:barChart>
        <c:barDir val="col"/>
        <c:grouping val="clustered"/>
        <c:varyColors val="0"/>
        <c:ser>
          <c:idx val="1"/>
          <c:order val="0"/>
          <c:tx>
            <c:v>2015</c:v>
          </c:tx>
          <c:invertIfNegative val="0"/>
          <c:cat>
            <c:strRef>
              <c:f>Summary!$B$271:$B$277</c:f>
              <c:strCache>
                <c:ptCount val="7"/>
                <c:pt idx="0">
                  <c:v>3% p.a.</c:v>
                </c:pt>
                <c:pt idx="1">
                  <c:v>5% p.a.</c:v>
                </c:pt>
                <c:pt idx="2">
                  <c:v>7% p.a.</c:v>
                </c:pt>
                <c:pt idx="3">
                  <c:v>10% p.a.</c:v>
                </c:pt>
                <c:pt idx="4">
                  <c:v>12% p.a.</c:v>
                </c:pt>
                <c:pt idx="5">
                  <c:v>15% p.a.</c:v>
                </c:pt>
                <c:pt idx="6">
                  <c:v>20% p.a.</c:v>
                </c:pt>
              </c:strCache>
            </c:strRef>
          </c:cat>
          <c:val>
            <c:numRef>
              <c:f>Summary!$F$271:$F$277</c:f>
              <c:numCache>
                <c:formatCode>0.00%</c:formatCode>
                <c:ptCount val="7"/>
                <c:pt idx="0">
                  <c:v>2.7E-2</c:v>
                </c:pt>
                <c:pt idx="1">
                  <c:v>0.1351</c:v>
                </c:pt>
                <c:pt idx="2">
                  <c:v>0.1351</c:v>
                </c:pt>
                <c:pt idx="3">
                  <c:v>0.40539999999999998</c:v>
                </c:pt>
                <c:pt idx="4">
                  <c:v>0.1351</c:v>
                </c:pt>
                <c:pt idx="5">
                  <c:v>0.1351</c:v>
                </c:pt>
                <c:pt idx="6">
                  <c:v>2.7E-2</c:v>
                </c:pt>
              </c:numCache>
            </c:numRef>
          </c:val>
          <c:extLst>
            <c:ext xmlns:c16="http://schemas.microsoft.com/office/drawing/2014/chart" uri="{C3380CC4-5D6E-409C-BE32-E72D297353CC}">
              <c16:uniqueId val="{00000001-35BF-42BF-AE10-C35308A1582E}"/>
            </c:ext>
          </c:extLst>
        </c:ser>
        <c:ser>
          <c:idx val="3"/>
          <c:order val="1"/>
          <c:tx>
            <c:v>2017</c:v>
          </c:tx>
          <c:invertIfNegative val="0"/>
          <c:cat>
            <c:strRef>
              <c:f>Summary!$B$271:$B$277</c:f>
              <c:strCache>
                <c:ptCount val="7"/>
                <c:pt idx="0">
                  <c:v>3% p.a.</c:v>
                </c:pt>
                <c:pt idx="1">
                  <c:v>5% p.a.</c:v>
                </c:pt>
                <c:pt idx="2">
                  <c:v>7% p.a.</c:v>
                </c:pt>
                <c:pt idx="3">
                  <c:v>10% p.a.</c:v>
                </c:pt>
                <c:pt idx="4">
                  <c:v>12% p.a.</c:v>
                </c:pt>
                <c:pt idx="5">
                  <c:v>15% p.a.</c:v>
                </c:pt>
                <c:pt idx="6">
                  <c:v>20% p.a.</c:v>
                </c:pt>
              </c:strCache>
            </c:strRef>
          </c:cat>
          <c:val>
            <c:numRef>
              <c:f>Summary!$H$271:$H$277</c:f>
              <c:numCache>
                <c:formatCode>0.00%</c:formatCode>
                <c:ptCount val="7"/>
                <c:pt idx="0">
                  <c:v>3.2258064516129031E-2</c:v>
                </c:pt>
                <c:pt idx="1">
                  <c:v>6.4516129032258063E-2</c:v>
                </c:pt>
                <c:pt idx="2">
                  <c:v>9.6774193548387094E-2</c:v>
                </c:pt>
                <c:pt idx="3">
                  <c:v>0.32258064516129031</c:v>
                </c:pt>
                <c:pt idx="4">
                  <c:v>0.22580645161290322</c:v>
                </c:pt>
                <c:pt idx="5">
                  <c:v>0.16129032258064516</c:v>
                </c:pt>
                <c:pt idx="6">
                  <c:v>9.6774193548387094E-2</c:v>
                </c:pt>
              </c:numCache>
            </c:numRef>
          </c:val>
          <c:extLst>
            <c:ext xmlns:c16="http://schemas.microsoft.com/office/drawing/2014/chart" uri="{C3380CC4-5D6E-409C-BE32-E72D297353CC}">
              <c16:uniqueId val="{00000002-35BF-42BF-AE10-C35308A1582E}"/>
            </c:ext>
          </c:extLst>
        </c:ser>
        <c:ser>
          <c:idx val="2"/>
          <c:order val="2"/>
          <c:tx>
            <c:v>Aggregate</c:v>
          </c:tx>
          <c:invertIfNegative val="0"/>
          <c:cat>
            <c:strRef>
              <c:f>Summary!$B$271:$B$277</c:f>
              <c:strCache>
                <c:ptCount val="7"/>
                <c:pt idx="0">
                  <c:v>3% p.a.</c:v>
                </c:pt>
                <c:pt idx="1">
                  <c:v>5% p.a.</c:v>
                </c:pt>
                <c:pt idx="2">
                  <c:v>7% p.a.</c:v>
                </c:pt>
                <c:pt idx="3">
                  <c:v>10% p.a.</c:v>
                </c:pt>
                <c:pt idx="4">
                  <c:v>12% p.a.</c:v>
                </c:pt>
                <c:pt idx="5">
                  <c:v>15% p.a.</c:v>
                </c:pt>
                <c:pt idx="6">
                  <c:v>20% p.a.</c:v>
                </c:pt>
              </c:strCache>
            </c:strRef>
          </c:cat>
          <c:val>
            <c:numRef>
              <c:f>Summary!$K$271:$K$277</c:f>
              <c:numCache>
                <c:formatCode>0.00%</c:formatCode>
                <c:ptCount val="7"/>
                <c:pt idx="0">
                  <c:v>2.9459417273673259E-2</c:v>
                </c:pt>
                <c:pt idx="1">
                  <c:v>0.10208496357960457</c:v>
                </c:pt>
                <c:pt idx="2">
                  <c:v>0.11717341311134234</c:v>
                </c:pt>
                <c:pt idx="3">
                  <c:v>0.36666191467221643</c:v>
                </c:pt>
                <c:pt idx="4">
                  <c:v>0.17752721123829343</c:v>
                </c:pt>
                <c:pt idx="5">
                  <c:v>0.14735031217481789</c:v>
                </c:pt>
                <c:pt idx="6">
                  <c:v>5.9636316337148797E-2</c:v>
                </c:pt>
              </c:numCache>
            </c:numRef>
          </c:val>
          <c:extLst>
            <c:ext xmlns:c16="http://schemas.microsoft.com/office/drawing/2014/chart" uri="{C3380CC4-5D6E-409C-BE32-E72D297353CC}">
              <c16:uniqueId val="{00000003-35BF-42BF-AE10-C35308A1582E}"/>
            </c:ext>
          </c:extLst>
        </c:ser>
        <c:dLbls>
          <c:showLegendKey val="0"/>
          <c:showVal val="0"/>
          <c:showCatName val="0"/>
          <c:showSerName val="0"/>
          <c:showPercent val="0"/>
          <c:showBubbleSize val="0"/>
        </c:dLbls>
        <c:gapWidth val="150"/>
        <c:axId val="100480640"/>
        <c:axId val="100474112"/>
      </c:barChart>
      <c:catAx>
        <c:axId val="100480640"/>
        <c:scaling>
          <c:orientation val="minMax"/>
        </c:scaling>
        <c:delete val="0"/>
        <c:axPos val="b"/>
        <c:numFmt formatCode="General" sourceLinked="0"/>
        <c:majorTickMark val="none"/>
        <c:minorTickMark val="none"/>
        <c:tickLblPos val="nextTo"/>
        <c:crossAx val="100474112"/>
        <c:crosses val="autoZero"/>
        <c:auto val="1"/>
        <c:lblAlgn val="ctr"/>
        <c:lblOffset val="100"/>
        <c:noMultiLvlLbl val="0"/>
      </c:catAx>
      <c:valAx>
        <c:axId val="100474112"/>
        <c:scaling>
          <c:orientation val="minMax"/>
        </c:scaling>
        <c:delete val="0"/>
        <c:axPos val="l"/>
        <c:majorGridlines/>
        <c:numFmt formatCode="0%" sourceLinked="0"/>
        <c:majorTickMark val="none"/>
        <c:minorTickMark val="none"/>
        <c:tickLblPos val="nextTo"/>
        <c:crossAx val="100480640"/>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Commodities - Softs</a:t>
            </a:r>
          </a:p>
        </c:rich>
      </c:tx>
      <c:layout>
        <c:manualLayout>
          <c:xMode val="edge"/>
          <c:yMode val="edge"/>
          <c:x val="0.28320144356955385"/>
          <c:y val="2.7777777777777801E-2"/>
        </c:manualLayout>
      </c:layout>
      <c:overlay val="0"/>
    </c:title>
    <c:autoTitleDeleted val="0"/>
    <c:plotArea>
      <c:layout/>
      <c:barChart>
        <c:barDir val="col"/>
        <c:grouping val="clustered"/>
        <c:varyColors val="0"/>
        <c:ser>
          <c:idx val="0"/>
          <c:order val="0"/>
          <c:tx>
            <c:v>2014</c:v>
          </c:tx>
          <c:invertIfNegative val="0"/>
          <c:cat>
            <c:strRef>
              <c:f>Summary!$B$79:$B$83</c:f>
              <c:strCache>
                <c:ptCount val="5"/>
                <c:pt idx="0">
                  <c:v>Coffee </c:v>
                </c:pt>
                <c:pt idx="1">
                  <c:v>Sugar #11</c:v>
                </c:pt>
                <c:pt idx="2">
                  <c:v>Cocoa</c:v>
                </c:pt>
                <c:pt idx="3">
                  <c:v>Cotton #2</c:v>
                </c:pt>
                <c:pt idx="4">
                  <c:v>Other</c:v>
                </c:pt>
              </c:strCache>
            </c:strRef>
          </c:cat>
          <c:val>
            <c:numRef>
              <c:f>Summary!$D$79:$D$83</c:f>
              <c:numCache>
                <c:formatCode>0.00%</c:formatCode>
                <c:ptCount val="5"/>
                <c:pt idx="0">
                  <c:v>0.35</c:v>
                </c:pt>
                <c:pt idx="1">
                  <c:v>0.35</c:v>
                </c:pt>
                <c:pt idx="2">
                  <c:v>0.15</c:v>
                </c:pt>
                <c:pt idx="3">
                  <c:v>0.15</c:v>
                </c:pt>
                <c:pt idx="4">
                  <c:v>0</c:v>
                </c:pt>
              </c:numCache>
            </c:numRef>
          </c:val>
          <c:extLst>
            <c:ext xmlns:c16="http://schemas.microsoft.com/office/drawing/2014/chart" uri="{C3380CC4-5D6E-409C-BE32-E72D297353CC}">
              <c16:uniqueId val="{00000000-C525-4489-9610-C5DEBD3EAA9B}"/>
            </c:ext>
          </c:extLst>
        </c:ser>
        <c:ser>
          <c:idx val="1"/>
          <c:order val="1"/>
          <c:tx>
            <c:v>2015</c:v>
          </c:tx>
          <c:invertIfNegative val="0"/>
          <c:cat>
            <c:strRef>
              <c:f>Summary!$B$79:$B$83</c:f>
              <c:strCache>
                <c:ptCount val="5"/>
                <c:pt idx="0">
                  <c:v>Coffee </c:v>
                </c:pt>
                <c:pt idx="1">
                  <c:v>Sugar #11</c:v>
                </c:pt>
                <c:pt idx="2">
                  <c:v>Cocoa</c:v>
                </c:pt>
                <c:pt idx="3">
                  <c:v>Cotton #2</c:v>
                </c:pt>
                <c:pt idx="4">
                  <c:v>Other</c:v>
                </c:pt>
              </c:strCache>
            </c:strRef>
          </c:cat>
          <c:val>
            <c:numRef>
              <c:f>Summary!$F$79:$F$83</c:f>
              <c:numCache>
                <c:formatCode>0.00%</c:formatCode>
                <c:ptCount val="5"/>
                <c:pt idx="0">
                  <c:v>0.5</c:v>
                </c:pt>
                <c:pt idx="1">
                  <c:v>0.28120000000000001</c:v>
                </c:pt>
                <c:pt idx="2">
                  <c:v>0.125</c:v>
                </c:pt>
                <c:pt idx="3">
                  <c:v>6.25E-2</c:v>
                </c:pt>
                <c:pt idx="4">
                  <c:v>3.1199999999999999E-2</c:v>
                </c:pt>
              </c:numCache>
            </c:numRef>
          </c:val>
          <c:extLst>
            <c:ext xmlns:c16="http://schemas.microsoft.com/office/drawing/2014/chart" uri="{C3380CC4-5D6E-409C-BE32-E72D297353CC}">
              <c16:uniqueId val="{00000001-C525-4489-9610-C5DEBD3EAA9B}"/>
            </c:ext>
          </c:extLst>
        </c:ser>
        <c:ser>
          <c:idx val="3"/>
          <c:order val="2"/>
          <c:tx>
            <c:v>2017</c:v>
          </c:tx>
          <c:invertIfNegative val="0"/>
          <c:val>
            <c:numRef>
              <c:f>Summary!$H$79:$H$83</c:f>
              <c:numCache>
                <c:formatCode>0.00%</c:formatCode>
                <c:ptCount val="5"/>
                <c:pt idx="0">
                  <c:v>0.33333333333333331</c:v>
                </c:pt>
                <c:pt idx="1">
                  <c:v>0.23076923076923078</c:v>
                </c:pt>
                <c:pt idx="2">
                  <c:v>0.25641025641025639</c:v>
                </c:pt>
                <c:pt idx="3">
                  <c:v>0.17948717948717949</c:v>
                </c:pt>
                <c:pt idx="4">
                  <c:v>0</c:v>
                </c:pt>
              </c:numCache>
            </c:numRef>
          </c:val>
          <c:extLst>
            <c:ext xmlns:c16="http://schemas.microsoft.com/office/drawing/2014/chart" uri="{C3380CC4-5D6E-409C-BE32-E72D297353CC}">
              <c16:uniqueId val="{00000000-501F-4211-93B1-88DBF835596F}"/>
            </c:ext>
          </c:extLst>
        </c:ser>
        <c:ser>
          <c:idx val="2"/>
          <c:order val="3"/>
          <c:tx>
            <c:v>Aggregate</c:v>
          </c:tx>
          <c:invertIfNegative val="0"/>
          <c:cat>
            <c:strRef>
              <c:f>Summary!$B$79:$B$83</c:f>
              <c:strCache>
                <c:ptCount val="5"/>
                <c:pt idx="0">
                  <c:v>Coffee </c:v>
                </c:pt>
                <c:pt idx="1">
                  <c:v>Sugar #11</c:v>
                </c:pt>
                <c:pt idx="2">
                  <c:v>Cocoa</c:v>
                </c:pt>
                <c:pt idx="3">
                  <c:v>Cotton #2</c:v>
                </c:pt>
                <c:pt idx="4">
                  <c:v>Other</c:v>
                </c:pt>
              </c:strCache>
            </c:strRef>
          </c:cat>
          <c:val>
            <c:numRef>
              <c:f>Summary!$K$79:$K$83</c:f>
              <c:numCache>
                <c:formatCode>0.00%</c:formatCode>
                <c:ptCount val="5"/>
                <c:pt idx="0">
                  <c:v>0.38952802359881999</c:v>
                </c:pt>
                <c:pt idx="1">
                  <c:v>0.2993089176310415</c:v>
                </c:pt>
                <c:pt idx="2">
                  <c:v>0.17000794191059676</c:v>
                </c:pt>
                <c:pt idx="3">
                  <c:v>0.13201440889493984</c:v>
                </c:pt>
                <c:pt idx="4">
                  <c:v>9.1115044247787602E-3</c:v>
                </c:pt>
              </c:numCache>
            </c:numRef>
          </c:val>
          <c:extLst>
            <c:ext xmlns:c16="http://schemas.microsoft.com/office/drawing/2014/chart" uri="{C3380CC4-5D6E-409C-BE32-E72D297353CC}">
              <c16:uniqueId val="{00000002-C525-4489-9610-C5DEBD3EAA9B}"/>
            </c:ext>
          </c:extLst>
        </c:ser>
        <c:dLbls>
          <c:showLegendKey val="0"/>
          <c:showVal val="0"/>
          <c:showCatName val="0"/>
          <c:showSerName val="0"/>
          <c:showPercent val="0"/>
          <c:showBubbleSize val="0"/>
        </c:dLbls>
        <c:gapWidth val="150"/>
        <c:axId val="100442016"/>
        <c:axId val="100418624"/>
      </c:barChart>
      <c:catAx>
        <c:axId val="100442016"/>
        <c:scaling>
          <c:orientation val="minMax"/>
        </c:scaling>
        <c:delete val="0"/>
        <c:axPos val="b"/>
        <c:numFmt formatCode="General" sourceLinked="0"/>
        <c:majorTickMark val="none"/>
        <c:minorTickMark val="none"/>
        <c:tickLblPos val="nextTo"/>
        <c:crossAx val="100418624"/>
        <c:crosses val="autoZero"/>
        <c:auto val="1"/>
        <c:lblAlgn val="ctr"/>
        <c:lblOffset val="100"/>
        <c:noMultiLvlLbl val="0"/>
      </c:catAx>
      <c:valAx>
        <c:axId val="100418624"/>
        <c:scaling>
          <c:orientation val="minMax"/>
        </c:scaling>
        <c:delete val="0"/>
        <c:axPos val="l"/>
        <c:majorGridlines/>
        <c:numFmt formatCode="0%" sourceLinked="0"/>
        <c:majorTickMark val="none"/>
        <c:minorTickMark val="none"/>
        <c:tickLblPos val="nextTo"/>
        <c:crossAx val="100442016"/>
        <c:crosses val="autoZero"/>
        <c:crossBetween val="between"/>
      </c:valAx>
    </c:plotArea>
    <c:legend>
      <c:legendPos val="r"/>
      <c:overlay val="0"/>
    </c:legend>
    <c:plotVisOnly val="1"/>
    <c:dispBlanksAs val="gap"/>
    <c:showDLblsOverMax val="0"/>
  </c:chart>
  <c:spPr>
    <a:ln>
      <a:noFill/>
    </a:ln>
  </c:spPr>
  <c:txPr>
    <a:bodyPr/>
    <a:lstStyle/>
    <a:p>
      <a:pPr>
        <a:defRPr sz="900" b="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How</a:t>
            </a:r>
            <a:r>
              <a:rPr lang="en-GB" b="0" baseline="0"/>
              <a:t> many markets make a "diversified" portfolio?</a:t>
            </a:r>
            <a:endParaRPr lang="en-GB" b="0"/>
          </a:p>
        </c:rich>
      </c:tx>
      <c:layout>
        <c:manualLayout>
          <c:xMode val="edge"/>
          <c:yMode val="edge"/>
          <c:x val="0.15631590909090906"/>
          <c:y val="3.3227380952380953E-2"/>
        </c:manualLayout>
      </c:layout>
      <c:overlay val="0"/>
    </c:title>
    <c:autoTitleDeleted val="0"/>
    <c:plotArea>
      <c:layout/>
      <c:barChart>
        <c:barDir val="col"/>
        <c:grouping val="clustered"/>
        <c:varyColors val="0"/>
        <c:ser>
          <c:idx val="1"/>
          <c:order val="0"/>
          <c:tx>
            <c:v>2015</c:v>
          </c:tx>
          <c:invertIfNegative val="0"/>
          <c:cat>
            <c:strRef>
              <c:f>Summary!$B$281:$B$285</c:f>
              <c:strCache>
                <c:ptCount val="5"/>
                <c:pt idx="0">
                  <c:v>less than 5</c:v>
                </c:pt>
                <c:pt idx="1">
                  <c:v>6 to 10</c:v>
                </c:pt>
                <c:pt idx="2">
                  <c:v>11 to 20</c:v>
                </c:pt>
                <c:pt idx="3">
                  <c:v>21 to 50</c:v>
                </c:pt>
                <c:pt idx="4">
                  <c:v>51 or more</c:v>
                </c:pt>
              </c:strCache>
            </c:strRef>
          </c:cat>
          <c:val>
            <c:numRef>
              <c:f>Summary!$F$281:$F$285</c:f>
              <c:numCache>
                <c:formatCode>0.00%</c:formatCode>
                <c:ptCount val="5"/>
                <c:pt idx="0">
                  <c:v>3.2300000000000002E-2</c:v>
                </c:pt>
                <c:pt idx="1">
                  <c:v>0.4839</c:v>
                </c:pt>
                <c:pt idx="2">
                  <c:v>0.2258</c:v>
                </c:pt>
                <c:pt idx="3">
                  <c:v>0.2258</c:v>
                </c:pt>
                <c:pt idx="4">
                  <c:v>3.2300000000000002E-2</c:v>
                </c:pt>
              </c:numCache>
            </c:numRef>
          </c:val>
          <c:extLst>
            <c:ext xmlns:c16="http://schemas.microsoft.com/office/drawing/2014/chart" uri="{C3380CC4-5D6E-409C-BE32-E72D297353CC}">
              <c16:uniqueId val="{00000000-6C70-4E65-90AC-D7421FDE78EE}"/>
            </c:ext>
          </c:extLst>
        </c:ser>
        <c:ser>
          <c:idx val="3"/>
          <c:order val="1"/>
          <c:tx>
            <c:v>2017</c:v>
          </c:tx>
          <c:invertIfNegative val="0"/>
          <c:cat>
            <c:strRef>
              <c:f>Summary!$B$281:$B$285</c:f>
              <c:strCache>
                <c:ptCount val="5"/>
                <c:pt idx="0">
                  <c:v>less than 5</c:v>
                </c:pt>
                <c:pt idx="1">
                  <c:v>6 to 10</c:v>
                </c:pt>
                <c:pt idx="2">
                  <c:v>11 to 20</c:v>
                </c:pt>
                <c:pt idx="3">
                  <c:v>21 to 50</c:v>
                </c:pt>
                <c:pt idx="4">
                  <c:v>51 or more</c:v>
                </c:pt>
              </c:strCache>
            </c:strRef>
          </c:cat>
          <c:val>
            <c:numRef>
              <c:f>Summary!$H$281:$H$285</c:f>
              <c:numCache>
                <c:formatCode>0.00%</c:formatCode>
                <c:ptCount val="5"/>
                <c:pt idx="0">
                  <c:v>6.8965517241379309E-2</c:v>
                </c:pt>
                <c:pt idx="1">
                  <c:v>3.4482758620689655E-2</c:v>
                </c:pt>
                <c:pt idx="2">
                  <c:v>0.48275862068965519</c:v>
                </c:pt>
                <c:pt idx="3">
                  <c:v>0.37931034482758619</c:v>
                </c:pt>
                <c:pt idx="4">
                  <c:v>3.4482758620689655E-2</c:v>
                </c:pt>
              </c:numCache>
            </c:numRef>
          </c:val>
          <c:extLst>
            <c:ext xmlns:c16="http://schemas.microsoft.com/office/drawing/2014/chart" uri="{C3380CC4-5D6E-409C-BE32-E72D297353CC}">
              <c16:uniqueId val="{00000001-6C70-4E65-90AC-D7421FDE78EE}"/>
            </c:ext>
          </c:extLst>
        </c:ser>
        <c:ser>
          <c:idx val="2"/>
          <c:order val="2"/>
          <c:tx>
            <c:v>Aggregate</c:v>
          </c:tx>
          <c:invertIfNegative val="0"/>
          <c:cat>
            <c:strRef>
              <c:f>Summary!$B$281:$B$285</c:f>
              <c:strCache>
                <c:ptCount val="5"/>
                <c:pt idx="0">
                  <c:v>less than 5</c:v>
                </c:pt>
                <c:pt idx="1">
                  <c:v>6 to 10</c:v>
                </c:pt>
                <c:pt idx="2">
                  <c:v>11 to 20</c:v>
                </c:pt>
                <c:pt idx="3">
                  <c:v>21 to 50</c:v>
                </c:pt>
                <c:pt idx="4">
                  <c:v>51 or more</c:v>
                </c:pt>
              </c:strCache>
            </c:strRef>
          </c:cat>
          <c:val>
            <c:numRef>
              <c:f>Summary!$K$281:$K$285</c:f>
              <c:numCache>
                <c:formatCode>0.00%</c:formatCode>
                <c:ptCount val="5"/>
                <c:pt idx="0">
                  <c:v>4.9450000000000001E-2</c:v>
                </c:pt>
                <c:pt idx="1">
                  <c:v>0.27368870967741932</c:v>
                </c:pt>
                <c:pt idx="2">
                  <c:v>0.34599032258064516</c:v>
                </c:pt>
                <c:pt idx="3">
                  <c:v>0.2976032258064516</c:v>
                </c:pt>
                <c:pt idx="4">
                  <c:v>3.3320967741935485E-2</c:v>
                </c:pt>
              </c:numCache>
            </c:numRef>
          </c:val>
          <c:extLst>
            <c:ext xmlns:c16="http://schemas.microsoft.com/office/drawing/2014/chart" uri="{C3380CC4-5D6E-409C-BE32-E72D297353CC}">
              <c16:uniqueId val="{00000002-6C70-4E65-90AC-D7421FDE78EE}"/>
            </c:ext>
          </c:extLst>
        </c:ser>
        <c:dLbls>
          <c:showLegendKey val="0"/>
          <c:showVal val="0"/>
          <c:showCatName val="0"/>
          <c:showSerName val="0"/>
          <c:showPercent val="0"/>
          <c:showBubbleSize val="0"/>
        </c:dLbls>
        <c:gapWidth val="150"/>
        <c:axId val="100480640"/>
        <c:axId val="100474112"/>
      </c:barChart>
      <c:catAx>
        <c:axId val="100480640"/>
        <c:scaling>
          <c:orientation val="minMax"/>
        </c:scaling>
        <c:delete val="0"/>
        <c:axPos val="b"/>
        <c:numFmt formatCode="General" sourceLinked="0"/>
        <c:majorTickMark val="none"/>
        <c:minorTickMark val="none"/>
        <c:tickLblPos val="nextTo"/>
        <c:crossAx val="100474112"/>
        <c:crosses val="autoZero"/>
        <c:auto val="1"/>
        <c:lblAlgn val="ctr"/>
        <c:lblOffset val="100"/>
        <c:noMultiLvlLbl val="0"/>
      </c:catAx>
      <c:valAx>
        <c:axId val="100474112"/>
        <c:scaling>
          <c:orientation val="minMax"/>
        </c:scaling>
        <c:delete val="0"/>
        <c:axPos val="l"/>
        <c:majorGridlines/>
        <c:numFmt formatCode="0%" sourceLinked="0"/>
        <c:majorTickMark val="none"/>
        <c:minorTickMark val="none"/>
        <c:tickLblPos val="nextTo"/>
        <c:crossAx val="100480640"/>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b="0"/>
              <a:t>Waht is a representative lookback period for momentum?</a:t>
            </a:r>
          </a:p>
        </c:rich>
      </c:tx>
      <c:layout>
        <c:manualLayout>
          <c:xMode val="edge"/>
          <c:yMode val="edge"/>
          <c:x val="0.15631590909090906"/>
          <c:y val="3.3227380952380953E-2"/>
        </c:manualLayout>
      </c:layout>
      <c:overlay val="0"/>
    </c:title>
    <c:autoTitleDeleted val="0"/>
    <c:plotArea>
      <c:layout/>
      <c:barChart>
        <c:barDir val="col"/>
        <c:grouping val="clustered"/>
        <c:varyColors val="0"/>
        <c:ser>
          <c:idx val="1"/>
          <c:order val="0"/>
          <c:tx>
            <c:v>2015</c:v>
          </c:tx>
          <c:invertIfNegative val="0"/>
          <c:cat>
            <c:strRef>
              <c:f>Summary!$B$296:$B$304</c:f>
              <c:strCache>
                <c:ptCount val="9"/>
                <c:pt idx="0">
                  <c:v>1 month</c:v>
                </c:pt>
                <c:pt idx="1">
                  <c:v>2 months</c:v>
                </c:pt>
                <c:pt idx="2">
                  <c:v>3 months</c:v>
                </c:pt>
                <c:pt idx="3">
                  <c:v>6 months</c:v>
                </c:pt>
                <c:pt idx="4">
                  <c:v>9 months</c:v>
                </c:pt>
                <c:pt idx="5">
                  <c:v>12 months</c:v>
                </c:pt>
                <c:pt idx="6">
                  <c:v>15 months</c:v>
                </c:pt>
                <c:pt idx="7">
                  <c:v>18 months</c:v>
                </c:pt>
                <c:pt idx="8">
                  <c:v>2 years</c:v>
                </c:pt>
              </c:strCache>
            </c:strRef>
          </c:cat>
          <c:val>
            <c:numRef>
              <c:f>Summary!$F$296:$F$304</c:f>
              <c:numCache>
                <c:formatCode>0.00%</c:formatCode>
                <c:ptCount val="9"/>
                <c:pt idx="0">
                  <c:v>0.1842</c:v>
                </c:pt>
                <c:pt idx="1">
                  <c:v>7.8899999999999998E-2</c:v>
                </c:pt>
                <c:pt idx="2">
                  <c:v>0.21049999999999999</c:v>
                </c:pt>
                <c:pt idx="3">
                  <c:v>0.1053</c:v>
                </c:pt>
                <c:pt idx="4">
                  <c:v>5.2600000000000001E-2</c:v>
                </c:pt>
                <c:pt idx="5">
                  <c:v>0.26319999999999999</c:v>
                </c:pt>
                <c:pt idx="6">
                  <c:v>0</c:v>
                </c:pt>
                <c:pt idx="7">
                  <c:v>5.2600000000000001E-2</c:v>
                </c:pt>
                <c:pt idx="8">
                  <c:v>5.2600000000000001E-2</c:v>
                </c:pt>
              </c:numCache>
            </c:numRef>
          </c:val>
          <c:extLst>
            <c:ext xmlns:c16="http://schemas.microsoft.com/office/drawing/2014/chart" uri="{C3380CC4-5D6E-409C-BE32-E72D297353CC}">
              <c16:uniqueId val="{00000000-0217-47AC-B3E3-E8F86F53076B}"/>
            </c:ext>
          </c:extLst>
        </c:ser>
        <c:ser>
          <c:idx val="3"/>
          <c:order val="1"/>
          <c:tx>
            <c:v>2017</c:v>
          </c:tx>
          <c:invertIfNegative val="0"/>
          <c:cat>
            <c:strRef>
              <c:f>Summary!$B$296:$B$304</c:f>
              <c:strCache>
                <c:ptCount val="9"/>
                <c:pt idx="0">
                  <c:v>1 month</c:v>
                </c:pt>
                <c:pt idx="1">
                  <c:v>2 months</c:v>
                </c:pt>
                <c:pt idx="2">
                  <c:v>3 months</c:v>
                </c:pt>
                <c:pt idx="3">
                  <c:v>6 months</c:v>
                </c:pt>
                <c:pt idx="4">
                  <c:v>9 months</c:v>
                </c:pt>
                <c:pt idx="5">
                  <c:v>12 months</c:v>
                </c:pt>
                <c:pt idx="6">
                  <c:v>15 months</c:v>
                </c:pt>
                <c:pt idx="7">
                  <c:v>18 months</c:v>
                </c:pt>
                <c:pt idx="8">
                  <c:v>2 years</c:v>
                </c:pt>
              </c:strCache>
            </c:strRef>
          </c:cat>
          <c:val>
            <c:numRef>
              <c:f>Summary!$H$296:$H$304</c:f>
              <c:numCache>
                <c:formatCode>0.00%</c:formatCode>
                <c:ptCount val="9"/>
                <c:pt idx="0">
                  <c:v>6.8965517241379309E-2</c:v>
                </c:pt>
                <c:pt idx="1">
                  <c:v>6.8965517241379309E-2</c:v>
                </c:pt>
                <c:pt idx="2">
                  <c:v>0.2413793103448276</c:v>
                </c:pt>
                <c:pt idx="3">
                  <c:v>0.34482758620689657</c:v>
                </c:pt>
                <c:pt idx="4">
                  <c:v>6.8965517241379309E-2</c:v>
                </c:pt>
                <c:pt idx="5">
                  <c:v>0.10344827586206896</c:v>
                </c:pt>
                <c:pt idx="6">
                  <c:v>0</c:v>
                </c:pt>
                <c:pt idx="7">
                  <c:v>0</c:v>
                </c:pt>
                <c:pt idx="8">
                  <c:v>0.10344827586206896</c:v>
                </c:pt>
              </c:numCache>
            </c:numRef>
          </c:val>
          <c:extLst>
            <c:ext xmlns:c16="http://schemas.microsoft.com/office/drawing/2014/chart" uri="{C3380CC4-5D6E-409C-BE32-E72D297353CC}">
              <c16:uniqueId val="{00000001-0217-47AC-B3E3-E8F86F53076B}"/>
            </c:ext>
          </c:extLst>
        </c:ser>
        <c:ser>
          <c:idx val="2"/>
          <c:order val="2"/>
          <c:tx>
            <c:v>Aggregate</c:v>
          </c:tx>
          <c:invertIfNegative val="0"/>
          <c:cat>
            <c:strRef>
              <c:f>Summary!$B$296:$B$304</c:f>
              <c:strCache>
                <c:ptCount val="9"/>
                <c:pt idx="0">
                  <c:v>1 month</c:v>
                </c:pt>
                <c:pt idx="1">
                  <c:v>2 months</c:v>
                </c:pt>
                <c:pt idx="2">
                  <c:v>3 months</c:v>
                </c:pt>
                <c:pt idx="3">
                  <c:v>6 months</c:v>
                </c:pt>
                <c:pt idx="4">
                  <c:v>9 months</c:v>
                </c:pt>
                <c:pt idx="5">
                  <c:v>12 months</c:v>
                </c:pt>
                <c:pt idx="6">
                  <c:v>15 months</c:v>
                </c:pt>
                <c:pt idx="7">
                  <c:v>18 months</c:v>
                </c:pt>
                <c:pt idx="8">
                  <c:v>2 years</c:v>
                </c:pt>
              </c:strCache>
            </c:strRef>
          </c:cat>
          <c:val>
            <c:numRef>
              <c:f>Summary!$K$296:$K$304</c:f>
              <c:numCache>
                <c:formatCode>0.00%</c:formatCode>
                <c:ptCount val="9"/>
                <c:pt idx="0">
                  <c:v>0.1303</c:v>
                </c:pt>
                <c:pt idx="1">
                  <c:v>7.4253225806451606E-2</c:v>
                </c:pt>
                <c:pt idx="2">
                  <c:v>0.22494354838709679</c:v>
                </c:pt>
                <c:pt idx="3">
                  <c:v>0.21733709677419355</c:v>
                </c:pt>
                <c:pt idx="4">
                  <c:v>6.0254838709677426E-2</c:v>
                </c:pt>
                <c:pt idx="5">
                  <c:v>0.18847741935483869</c:v>
                </c:pt>
                <c:pt idx="6">
                  <c:v>0</c:v>
                </c:pt>
                <c:pt idx="7">
                  <c:v>2.7996774193548388E-2</c:v>
                </c:pt>
                <c:pt idx="8">
                  <c:v>7.6383870967741935E-2</c:v>
                </c:pt>
              </c:numCache>
            </c:numRef>
          </c:val>
          <c:extLst>
            <c:ext xmlns:c16="http://schemas.microsoft.com/office/drawing/2014/chart" uri="{C3380CC4-5D6E-409C-BE32-E72D297353CC}">
              <c16:uniqueId val="{00000002-0217-47AC-B3E3-E8F86F53076B}"/>
            </c:ext>
          </c:extLst>
        </c:ser>
        <c:dLbls>
          <c:showLegendKey val="0"/>
          <c:showVal val="0"/>
          <c:showCatName val="0"/>
          <c:showSerName val="0"/>
          <c:showPercent val="0"/>
          <c:showBubbleSize val="0"/>
        </c:dLbls>
        <c:gapWidth val="150"/>
        <c:axId val="100480640"/>
        <c:axId val="100474112"/>
      </c:barChart>
      <c:catAx>
        <c:axId val="100480640"/>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00474112"/>
        <c:crosses val="autoZero"/>
        <c:auto val="1"/>
        <c:lblAlgn val="ctr"/>
        <c:lblOffset val="100"/>
        <c:noMultiLvlLbl val="0"/>
      </c:catAx>
      <c:valAx>
        <c:axId val="100474112"/>
        <c:scaling>
          <c:orientation val="minMax"/>
        </c:scaling>
        <c:delete val="0"/>
        <c:axPos val="l"/>
        <c:majorGridlines/>
        <c:numFmt formatCode="0%" sourceLinked="0"/>
        <c:majorTickMark val="none"/>
        <c:minorTickMark val="none"/>
        <c:tickLblPos val="nextTo"/>
        <c:crossAx val="100480640"/>
        <c:crosses val="autoZero"/>
        <c:crossBetween val="between"/>
      </c:valAx>
    </c:plotArea>
    <c:legend>
      <c:legendPos val="r"/>
      <c:overlay val="0"/>
    </c:legend>
    <c:plotVisOnly val="1"/>
    <c:dispBlanksAs val="gap"/>
    <c:showDLblsOverMax val="0"/>
  </c:chart>
  <c:spPr>
    <a:ln>
      <a:noFill/>
    </a:ln>
  </c:spPr>
  <c:txPr>
    <a:bodyPr/>
    <a:lstStyle/>
    <a:p>
      <a:pPr>
        <a:defRPr sz="90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Commodities - Live Stock</a:t>
            </a:r>
          </a:p>
        </c:rich>
      </c:tx>
      <c:overlay val="0"/>
    </c:title>
    <c:autoTitleDeleted val="0"/>
    <c:plotArea>
      <c:layout/>
      <c:barChart>
        <c:barDir val="col"/>
        <c:grouping val="clustered"/>
        <c:varyColors val="0"/>
        <c:ser>
          <c:idx val="0"/>
          <c:order val="0"/>
          <c:tx>
            <c:v>2014</c:v>
          </c:tx>
          <c:invertIfNegative val="0"/>
          <c:cat>
            <c:strRef>
              <c:f>Summary!$B$86:$B$88</c:f>
              <c:strCache>
                <c:ptCount val="3"/>
                <c:pt idx="0">
                  <c:v>Lean Hogs</c:v>
                </c:pt>
                <c:pt idx="1">
                  <c:v>Live Cattle</c:v>
                </c:pt>
                <c:pt idx="2">
                  <c:v>Other</c:v>
                </c:pt>
              </c:strCache>
            </c:strRef>
          </c:cat>
          <c:val>
            <c:numRef>
              <c:f>Summary!$D$86:$D$88</c:f>
              <c:numCache>
                <c:formatCode>0.00%</c:formatCode>
                <c:ptCount val="3"/>
                <c:pt idx="0">
                  <c:v>0.54545454545454541</c:v>
                </c:pt>
                <c:pt idx="1">
                  <c:v>0.45454545454545453</c:v>
                </c:pt>
                <c:pt idx="2">
                  <c:v>0</c:v>
                </c:pt>
              </c:numCache>
            </c:numRef>
          </c:val>
          <c:extLst>
            <c:ext xmlns:c16="http://schemas.microsoft.com/office/drawing/2014/chart" uri="{C3380CC4-5D6E-409C-BE32-E72D297353CC}">
              <c16:uniqueId val="{00000000-91C1-4776-AF61-59B0D31DB5E9}"/>
            </c:ext>
          </c:extLst>
        </c:ser>
        <c:ser>
          <c:idx val="1"/>
          <c:order val="1"/>
          <c:tx>
            <c:v>2015</c:v>
          </c:tx>
          <c:invertIfNegative val="0"/>
          <c:cat>
            <c:strRef>
              <c:f>Summary!$B$86:$B$88</c:f>
              <c:strCache>
                <c:ptCount val="3"/>
                <c:pt idx="0">
                  <c:v>Lean Hogs</c:v>
                </c:pt>
                <c:pt idx="1">
                  <c:v>Live Cattle</c:v>
                </c:pt>
                <c:pt idx="2">
                  <c:v>Other</c:v>
                </c:pt>
              </c:strCache>
            </c:strRef>
          </c:cat>
          <c:val>
            <c:numRef>
              <c:f>Summary!$F$86:$F$88</c:f>
              <c:numCache>
                <c:formatCode>0.00%</c:formatCode>
                <c:ptCount val="3"/>
                <c:pt idx="0">
                  <c:v>0.5</c:v>
                </c:pt>
                <c:pt idx="1">
                  <c:v>0.45829999999999999</c:v>
                </c:pt>
                <c:pt idx="2">
                  <c:v>4.1700000000000001E-2</c:v>
                </c:pt>
              </c:numCache>
            </c:numRef>
          </c:val>
          <c:extLst>
            <c:ext xmlns:c16="http://schemas.microsoft.com/office/drawing/2014/chart" uri="{C3380CC4-5D6E-409C-BE32-E72D297353CC}">
              <c16:uniqueId val="{00000001-91C1-4776-AF61-59B0D31DB5E9}"/>
            </c:ext>
          </c:extLst>
        </c:ser>
        <c:ser>
          <c:idx val="3"/>
          <c:order val="2"/>
          <c:tx>
            <c:v>2017</c:v>
          </c:tx>
          <c:invertIfNegative val="0"/>
          <c:val>
            <c:numRef>
              <c:f>Summary!$H$86:$H$88</c:f>
              <c:numCache>
                <c:formatCode>0.00%</c:formatCode>
                <c:ptCount val="3"/>
                <c:pt idx="0">
                  <c:v>0.33333333333333331</c:v>
                </c:pt>
                <c:pt idx="1">
                  <c:v>0.66666666666666663</c:v>
                </c:pt>
                <c:pt idx="2">
                  <c:v>0</c:v>
                </c:pt>
              </c:numCache>
            </c:numRef>
          </c:val>
          <c:extLst>
            <c:ext xmlns:c16="http://schemas.microsoft.com/office/drawing/2014/chart" uri="{C3380CC4-5D6E-409C-BE32-E72D297353CC}">
              <c16:uniqueId val="{00000000-5D3E-44A0-A4E1-3E5AF0EAB104}"/>
            </c:ext>
          </c:extLst>
        </c:ser>
        <c:ser>
          <c:idx val="2"/>
          <c:order val="3"/>
          <c:tx>
            <c:v>Aggregate</c:v>
          </c:tx>
          <c:invertIfNegative val="0"/>
          <c:cat>
            <c:strRef>
              <c:f>Summary!$B$86:$B$88</c:f>
              <c:strCache>
                <c:ptCount val="3"/>
                <c:pt idx="0">
                  <c:v>Lean Hogs</c:v>
                </c:pt>
                <c:pt idx="1">
                  <c:v>Live Cattle</c:v>
                </c:pt>
                <c:pt idx="2">
                  <c:v>Other</c:v>
                </c:pt>
              </c:strCache>
            </c:strRef>
          </c:cat>
          <c:val>
            <c:numRef>
              <c:f>Summary!$K$86:$K$88</c:f>
              <c:numCache>
                <c:formatCode>0.00%</c:formatCode>
                <c:ptCount val="3"/>
                <c:pt idx="0">
                  <c:v>0.47774202198980953</c:v>
                </c:pt>
                <c:pt idx="1">
                  <c:v>0.51008010190399566</c:v>
                </c:pt>
                <c:pt idx="2">
                  <c:v>1.2177876106194691E-2</c:v>
                </c:pt>
              </c:numCache>
            </c:numRef>
          </c:val>
          <c:extLst>
            <c:ext xmlns:c16="http://schemas.microsoft.com/office/drawing/2014/chart" uri="{C3380CC4-5D6E-409C-BE32-E72D297353CC}">
              <c16:uniqueId val="{00000002-91C1-4776-AF61-59B0D31DB5E9}"/>
            </c:ext>
          </c:extLst>
        </c:ser>
        <c:dLbls>
          <c:showLegendKey val="0"/>
          <c:showVal val="0"/>
          <c:showCatName val="0"/>
          <c:showSerName val="0"/>
          <c:showPercent val="0"/>
          <c:showBubbleSize val="0"/>
        </c:dLbls>
        <c:gapWidth val="150"/>
        <c:axId val="100425696"/>
        <c:axId val="100436032"/>
      </c:barChart>
      <c:catAx>
        <c:axId val="100425696"/>
        <c:scaling>
          <c:orientation val="minMax"/>
        </c:scaling>
        <c:delete val="0"/>
        <c:axPos val="b"/>
        <c:numFmt formatCode="General" sourceLinked="0"/>
        <c:majorTickMark val="none"/>
        <c:minorTickMark val="none"/>
        <c:tickLblPos val="nextTo"/>
        <c:crossAx val="100436032"/>
        <c:crosses val="autoZero"/>
        <c:auto val="1"/>
        <c:lblAlgn val="ctr"/>
        <c:lblOffset val="100"/>
        <c:noMultiLvlLbl val="0"/>
      </c:catAx>
      <c:valAx>
        <c:axId val="100436032"/>
        <c:scaling>
          <c:orientation val="minMax"/>
        </c:scaling>
        <c:delete val="0"/>
        <c:axPos val="l"/>
        <c:majorGridlines/>
        <c:numFmt formatCode="0%" sourceLinked="0"/>
        <c:majorTickMark val="none"/>
        <c:minorTickMark val="none"/>
        <c:tickLblPos val="nextTo"/>
        <c:crossAx val="100425696"/>
        <c:crosses val="autoZero"/>
        <c:crossBetween val="between"/>
      </c:valAx>
    </c:plotArea>
    <c:legend>
      <c:legendPos val="r"/>
      <c:overlay val="0"/>
    </c:legend>
    <c:plotVisOnly val="1"/>
    <c:dispBlanksAs val="gap"/>
    <c:showDLblsOverMax val="0"/>
  </c:chart>
  <c:spPr>
    <a:ln>
      <a:noFill/>
    </a:ln>
  </c:spPr>
  <c:txPr>
    <a:bodyPr/>
    <a:lstStyle/>
    <a:p>
      <a:pPr>
        <a:defRPr sz="900" b="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Commodities - Energies</a:t>
            </a:r>
          </a:p>
        </c:rich>
      </c:tx>
      <c:overlay val="0"/>
    </c:title>
    <c:autoTitleDeleted val="0"/>
    <c:plotArea>
      <c:layout/>
      <c:barChart>
        <c:barDir val="col"/>
        <c:grouping val="clustered"/>
        <c:varyColors val="0"/>
        <c:ser>
          <c:idx val="0"/>
          <c:order val="0"/>
          <c:tx>
            <c:v>2014</c:v>
          </c:tx>
          <c:invertIfNegative val="0"/>
          <c:cat>
            <c:strRef>
              <c:f>Summary!$B$91:$B$97</c:f>
              <c:strCache>
                <c:ptCount val="7"/>
                <c:pt idx="0">
                  <c:v>WTI Crude Oil</c:v>
                </c:pt>
                <c:pt idx="1">
                  <c:v>Brent Crude Oil</c:v>
                </c:pt>
                <c:pt idx="2">
                  <c:v>Gasoline RBOB</c:v>
                </c:pt>
                <c:pt idx="3">
                  <c:v>Heating Oil #2</c:v>
                </c:pt>
                <c:pt idx="4">
                  <c:v>Gas Oil</c:v>
                </c:pt>
                <c:pt idx="5">
                  <c:v>Natural Gas (HH)</c:v>
                </c:pt>
                <c:pt idx="6">
                  <c:v>Other</c:v>
                </c:pt>
              </c:strCache>
            </c:strRef>
          </c:cat>
          <c:val>
            <c:numRef>
              <c:f>Summary!$D$91:$D$97</c:f>
              <c:numCache>
                <c:formatCode>0.00%</c:formatCode>
                <c:ptCount val="7"/>
                <c:pt idx="0">
                  <c:v>0.3359375</c:v>
                </c:pt>
                <c:pt idx="1">
                  <c:v>0.2890625</c:v>
                </c:pt>
                <c:pt idx="2">
                  <c:v>5.46875E-2</c:v>
                </c:pt>
                <c:pt idx="3">
                  <c:v>9.375E-2</c:v>
                </c:pt>
                <c:pt idx="4">
                  <c:v>2.34375E-2</c:v>
                </c:pt>
                <c:pt idx="5">
                  <c:v>0.203125</c:v>
                </c:pt>
                <c:pt idx="6">
                  <c:v>0</c:v>
                </c:pt>
              </c:numCache>
            </c:numRef>
          </c:val>
          <c:extLst>
            <c:ext xmlns:c16="http://schemas.microsoft.com/office/drawing/2014/chart" uri="{C3380CC4-5D6E-409C-BE32-E72D297353CC}">
              <c16:uniqueId val="{00000000-DA42-4E75-849F-F57574E3FE14}"/>
            </c:ext>
          </c:extLst>
        </c:ser>
        <c:ser>
          <c:idx val="1"/>
          <c:order val="1"/>
          <c:tx>
            <c:v>2015</c:v>
          </c:tx>
          <c:invertIfNegative val="0"/>
          <c:cat>
            <c:strRef>
              <c:f>Summary!$B$91:$B$97</c:f>
              <c:strCache>
                <c:ptCount val="7"/>
                <c:pt idx="0">
                  <c:v>WTI Crude Oil</c:v>
                </c:pt>
                <c:pt idx="1">
                  <c:v>Brent Crude Oil</c:v>
                </c:pt>
                <c:pt idx="2">
                  <c:v>Gasoline RBOB</c:v>
                </c:pt>
                <c:pt idx="3">
                  <c:v>Heating Oil #2</c:v>
                </c:pt>
                <c:pt idx="4">
                  <c:v>Gas Oil</c:v>
                </c:pt>
                <c:pt idx="5">
                  <c:v>Natural Gas (HH)</c:v>
                </c:pt>
                <c:pt idx="6">
                  <c:v>Other</c:v>
                </c:pt>
              </c:strCache>
            </c:strRef>
          </c:cat>
          <c:val>
            <c:numRef>
              <c:f>Summary!$F$91:$F$97</c:f>
              <c:numCache>
                <c:formatCode>0.00%</c:formatCode>
                <c:ptCount val="7"/>
                <c:pt idx="0">
                  <c:v>0.45450000000000002</c:v>
                </c:pt>
                <c:pt idx="1">
                  <c:v>0.31819999999999998</c:v>
                </c:pt>
                <c:pt idx="2">
                  <c:v>4.5499999999999999E-2</c:v>
                </c:pt>
                <c:pt idx="3">
                  <c:v>0</c:v>
                </c:pt>
                <c:pt idx="4">
                  <c:v>2.2700000000000001E-2</c:v>
                </c:pt>
                <c:pt idx="5">
                  <c:v>0.13639999999999999</c:v>
                </c:pt>
                <c:pt idx="6">
                  <c:v>2.2700000000000001E-2</c:v>
                </c:pt>
              </c:numCache>
            </c:numRef>
          </c:val>
          <c:extLst>
            <c:ext xmlns:c16="http://schemas.microsoft.com/office/drawing/2014/chart" uri="{C3380CC4-5D6E-409C-BE32-E72D297353CC}">
              <c16:uniqueId val="{00000001-DA42-4E75-849F-F57574E3FE14}"/>
            </c:ext>
          </c:extLst>
        </c:ser>
        <c:ser>
          <c:idx val="3"/>
          <c:order val="2"/>
          <c:tx>
            <c:v>2017</c:v>
          </c:tx>
          <c:invertIfNegative val="0"/>
          <c:val>
            <c:numRef>
              <c:f>Summary!$H$91:$H$97</c:f>
              <c:numCache>
                <c:formatCode>0.00%</c:formatCode>
                <c:ptCount val="7"/>
                <c:pt idx="0">
                  <c:v>0.27397260273972601</c:v>
                </c:pt>
                <c:pt idx="1">
                  <c:v>0.17808219178082191</c:v>
                </c:pt>
                <c:pt idx="2">
                  <c:v>9.5890410958904104E-2</c:v>
                </c:pt>
                <c:pt idx="3">
                  <c:v>0.1095890410958904</c:v>
                </c:pt>
                <c:pt idx="4">
                  <c:v>9.5890410958904104E-2</c:v>
                </c:pt>
                <c:pt idx="5">
                  <c:v>0.24657534246575341</c:v>
                </c:pt>
                <c:pt idx="6">
                  <c:v>0</c:v>
                </c:pt>
              </c:numCache>
            </c:numRef>
          </c:val>
          <c:extLst>
            <c:ext xmlns:c16="http://schemas.microsoft.com/office/drawing/2014/chart" uri="{C3380CC4-5D6E-409C-BE32-E72D297353CC}">
              <c16:uniqueId val="{00000000-8B8E-450F-85CF-542F5BD7D7FF}"/>
            </c:ext>
          </c:extLst>
        </c:ser>
        <c:ser>
          <c:idx val="2"/>
          <c:order val="3"/>
          <c:tx>
            <c:v>Aggregate</c:v>
          </c:tx>
          <c:invertIfNegative val="0"/>
          <c:cat>
            <c:strRef>
              <c:f>Summary!$B$91:$B$97</c:f>
              <c:strCache>
                <c:ptCount val="7"/>
                <c:pt idx="0">
                  <c:v>WTI Crude Oil</c:v>
                </c:pt>
                <c:pt idx="1">
                  <c:v>Brent Crude Oil</c:v>
                </c:pt>
                <c:pt idx="2">
                  <c:v>Gasoline RBOB</c:v>
                </c:pt>
                <c:pt idx="3">
                  <c:v>Heating Oil #2</c:v>
                </c:pt>
                <c:pt idx="4">
                  <c:v>Gas Oil</c:v>
                </c:pt>
                <c:pt idx="5">
                  <c:v>Natural Gas (HH)</c:v>
                </c:pt>
                <c:pt idx="6">
                  <c:v>Other</c:v>
                </c:pt>
              </c:strCache>
            </c:strRef>
          </c:cat>
          <c:val>
            <c:numRef>
              <c:f>Summary!$K$91:$K$97</c:f>
              <c:numCache>
                <c:formatCode>0.00%</c:formatCode>
                <c:ptCount val="7"/>
                <c:pt idx="0">
                  <c:v>0.35465945114559344</c:v>
                </c:pt>
                <c:pt idx="1">
                  <c:v>0.26909000939507816</c:v>
                </c:pt>
                <c:pt idx="2">
                  <c:v>6.2578623166444414E-2</c:v>
                </c:pt>
                <c:pt idx="3">
                  <c:v>7.0436568068856828E-2</c:v>
                </c:pt>
                <c:pt idx="4">
                  <c:v>4.1816233785913447E-2</c:v>
                </c:pt>
                <c:pt idx="5">
                  <c:v>0.1947899108982907</c:v>
                </c:pt>
                <c:pt idx="6">
                  <c:v>6.6292035398230094E-3</c:v>
                </c:pt>
              </c:numCache>
            </c:numRef>
          </c:val>
          <c:extLst>
            <c:ext xmlns:c16="http://schemas.microsoft.com/office/drawing/2014/chart" uri="{C3380CC4-5D6E-409C-BE32-E72D297353CC}">
              <c16:uniqueId val="{00000002-DA42-4E75-849F-F57574E3FE14}"/>
            </c:ext>
          </c:extLst>
        </c:ser>
        <c:dLbls>
          <c:showLegendKey val="0"/>
          <c:showVal val="0"/>
          <c:showCatName val="0"/>
          <c:showSerName val="0"/>
          <c:showPercent val="0"/>
          <c:showBubbleSize val="0"/>
        </c:dLbls>
        <c:gapWidth val="150"/>
        <c:axId val="100426784"/>
        <c:axId val="100428960"/>
      </c:barChart>
      <c:catAx>
        <c:axId val="100426784"/>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00428960"/>
        <c:crosses val="autoZero"/>
        <c:auto val="1"/>
        <c:lblAlgn val="ctr"/>
        <c:lblOffset val="100"/>
        <c:noMultiLvlLbl val="0"/>
      </c:catAx>
      <c:valAx>
        <c:axId val="100428960"/>
        <c:scaling>
          <c:orientation val="minMax"/>
        </c:scaling>
        <c:delete val="0"/>
        <c:axPos val="l"/>
        <c:majorGridlines/>
        <c:numFmt formatCode="0%" sourceLinked="0"/>
        <c:majorTickMark val="none"/>
        <c:minorTickMark val="none"/>
        <c:tickLblPos val="nextTo"/>
        <c:crossAx val="100426784"/>
        <c:crosses val="autoZero"/>
        <c:crossBetween val="between"/>
      </c:valAx>
    </c:plotArea>
    <c:legend>
      <c:legendPos val="r"/>
      <c:overlay val="0"/>
    </c:legend>
    <c:plotVisOnly val="1"/>
    <c:dispBlanksAs val="gap"/>
    <c:showDLblsOverMax val="0"/>
  </c:chart>
  <c:spPr>
    <a:ln>
      <a:noFill/>
    </a:ln>
  </c:spPr>
  <c:txPr>
    <a:bodyPr/>
    <a:lstStyle/>
    <a:p>
      <a:pPr>
        <a:defRPr sz="900" b="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Commodities - Industrial Metals</a:t>
            </a:r>
          </a:p>
        </c:rich>
      </c:tx>
      <c:overlay val="0"/>
    </c:title>
    <c:autoTitleDeleted val="0"/>
    <c:plotArea>
      <c:layout/>
      <c:barChart>
        <c:barDir val="col"/>
        <c:grouping val="clustered"/>
        <c:varyColors val="0"/>
        <c:ser>
          <c:idx val="0"/>
          <c:order val="0"/>
          <c:tx>
            <c:v>2014</c:v>
          </c:tx>
          <c:invertIfNegative val="0"/>
          <c:cat>
            <c:strRef>
              <c:f>Summary!$B$100:$B$106</c:f>
              <c:strCache>
                <c:ptCount val="7"/>
                <c:pt idx="0">
                  <c:v>Copper</c:v>
                </c:pt>
                <c:pt idx="1">
                  <c:v>Aluminum (primary)</c:v>
                </c:pt>
                <c:pt idx="2">
                  <c:v>Nickel (primary)</c:v>
                </c:pt>
                <c:pt idx="3">
                  <c:v>Zinc (high grade)</c:v>
                </c:pt>
                <c:pt idx="4">
                  <c:v>Lead</c:v>
                </c:pt>
                <c:pt idx="5">
                  <c:v>Tin</c:v>
                </c:pt>
                <c:pt idx="6">
                  <c:v>Other</c:v>
                </c:pt>
              </c:strCache>
            </c:strRef>
          </c:cat>
          <c:val>
            <c:numRef>
              <c:f>Summary!$D$100:$D$106</c:f>
              <c:numCache>
                <c:formatCode>0.00%</c:formatCode>
                <c:ptCount val="7"/>
                <c:pt idx="0">
                  <c:v>0.58441558441558439</c:v>
                </c:pt>
                <c:pt idx="1">
                  <c:v>0.24675324675324675</c:v>
                </c:pt>
                <c:pt idx="2">
                  <c:v>9.0909090909090912E-2</c:v>
                </c:pt>
                <c:pt idx="3">
                  <c:v>5.1948051948051951E-2</c:v>
                </c:pt>
                <c:pt idx="4">
                  <c:v>1.2987012987012988E-2</c:v>
                </c:pt>
                <c:pt idx="5">
                  <c:v>1.2987012987012988E-2</c:v>
                </c:pt>
                <c:pt idx="6">
                  <c:v>0</c:v>
                </c:pt>
              </c:numCache>
            </c:numRef>
          </c:val>
          <c:extLst>
            <c:ext xmlns:c16="http://schemas.microsoft.com/office/drawing/2014/chart" uri="{C3380CC4-5D6E-409C-BE32-E72D297353CC}">
              <c16:uniqueId val="{00000000-DFB7-47A5-B292-CF1F28AA55D2}"/>
            </c:ext>
          </c:extLst>
        </c:ser>
        <c:ser>
          <c:idx val="1"/>
          <c:order val="1"/>
          <c:tx>
            <c:v>2015</c:v>
          </c:tx>
          <c:invertIfNegative val="0"/>
          <c:cat>
            <c:strRef>
              <c:f>Summary!$B$100:$B$106</c:f>
              <c:strCache>
                <c:ptCount val="7"/>
                <c:pt idx="0">
                  <c:v>Copper</c:v>
                </c:pt>
                <c:pt idx="1">
                  <c:v>Aluminum (primary)</c:v>
                </c:pt>
                <c:pt idx="2">
                  <c:v>Nickel (primary)</c:v>
                </c:pt>
                <c:pt idx="3">
                  <c:v>Zinc (high grade)</c:v>
                </c:pt>
                <c:pt idx="4">
                  <c:v>Lead</c:v>
                </c:pt>
                <c:pt idx="5">
                  <c:v>Tin</c:v>
                </c:pt>
                <c:pt idx="6">
                  <c:v>Other</c:v>
                </c:pt>
              </c:strCache>
            </c:strRef>
          </c:cat>
          <c:val>
            <c:numRef>
              <c:f>Summary!$F$100:$F$106</c:f>
              <c:numCache>
                <c:formatCode>0.00%</c:formatCode>
                <c:ptCount val="7"/>
                <c:pt idx="0">
                  <c:v>0.69699999999999995</c:v>
                </c:pt>
                <c:pt idx="1">
                  <c:v>0.21210000000000001</c:v>
                </c:pt>
                <c:pt idx="2">
                  <c:v>3.0300000000000001E-2</c:v>
                </c:pt>
                <c:pt idx="3">
                  <c:v>3.0300000000000001E-2</c:v>
                </c:pt>
                <c:pt idx="4">
                  <c:v>0</c:v>
                </c:pt>
                <c:pt idx="5">
                  <c:v>0</c:v>
                </c:pt>
                <c:pt idx="6">
                  <c:v>3.0300000000000001E-2</c:v>
                </c:pt>
              </c:numCache>
            </c:numRef>
          </c:val>
          <c:extLst>
            <c:ext xmlns:c16="http://schemas.microsoft.com/office/drawing/2014/chart" uri="{C3380CC4-5D6E-409C-BE32-E72D297353CC}">
              <c16:uniqueId val="{00000001-DFB7-47A5-B292-CF1F28AA55D2}"/>
            </c:ext>
          </c:extLst>
        </c:ser>
        <c:ser>
          <c:idx val="3"/>
          <c:order val="2"/>
          <c:tx>
            <c:v>2017</c:v>
          </c:tx>
          <c:invertIfNegative val="0"/>
          <c:val>
            <c:numRef>
              <c:f>Summary!$H$100:$H$106</c:f>
              <c:numCache>
                <c:formatCode>0.00%</c:formatCode>
                <c:ptCount val="7"/>
                <c:pt idx="0">
                  <c:v>0.30645161290322581</c:v>
                </c:pt>
                <c:pt idx="1">
                  <c:v>0.22580645161290322</c:v>
                </c:pt>
                <c:pt idx="2">
                  <c:v>0.14516129032258066</c:v>
                </c:pt>
                <c:pt idx="3">
                  <c:v>0.12903225806451613</c:v>
                </c:pt>
                <c:pt idx="4">
                  <c:v>0.11290322580645161</c:v>
                </c:pt>
                <c:pt idx="5">
                  <c:v>8.0645161290322578E-2</c:v>
                </c:pt>
                <c:pt idx="6">
                  <c:v>0</c:v>
                </c:pt>
              </c:numCache>
            </c:numRef>
          </c:val>
          <c:extLst>
            <c:ext xmlns:c16="http://schemas.microsoft.com/office/drawing/2014/chart" uri="{C3380CC4-5D6E-409C-BE32-E72D297353CC}">
              <c16:uniqueId val="{00000000-C26C-4337-A6D8-4D019EDD4DE1}"/>
            </c:ext>
          </c:extLst>
        </c:ser>
        <c:ser>
          <c:idx val="2"/>
          <c:order val="3"/>
          <c:tx>
            <c:v>Aggregate</c:v>
          </c:tx>
          <c:invertIfNegative val="0"/>
          <c:cat>
            <c:strRef>
              <c:f>Summary!$B$100:$B$106</c:f>
              <c:strCache>
                <c:ptCount val="7"/>
                <c:pt idx="0">
                  <c:v>Copper</c:v>
                </c:pt>
                <c:pt idx="1">
                  <c:v>Aluminum (primary)</c:v>
                </c:pt>
                <c:pt idx="2">
                  <c:v>Nickel (primary)</c:v>
                </c:pt>
                <c:pt idx="3">
                  <c:v>Zinc (high grade)</c:v>
                </c:pt>
                <c:pt idx="4">
                  <c:v>Lead</c:v>
                </c:pt>
                <c:pt idx="5">
                  <c:v>Tin</c:v>
                </c:pt>
                <c:pt idx="6">
                  <c:v>Other</c:v>
                </c:pt>
              </c:strCache>
            </c:strRef>
          </c:cat>
          <c:val>
            <c:numRef>
              <c:f>Summary!$K$100:$K$106</c:f>
              <c:numCache>
                <c:formatCode>0.00%</c:formatCode>
                <c:ptCount val="7"/>
                <c:pt idx="0">
                  <c:v>0.54595833256095894</c:v>
                </c:pt>
                <c:pt idx="1">
                  <c:v>0.23125754585123698</c:v>
                </c:pt>
                <c:pt idx="2">
                  <c:v>8.7132221732021925E-2</c:v>
                </c:pt>
                <c:pt idx="3">
                  <c:v>6.5408726842669171E-2</c:v>
                </c:pt>
                <c:pt idx="4">
                  <c:v>3.4836559386944771E-2</c:v>
                </c:pt>
                <c:pt idx="5">
                  <c:v>2.6557941059796614E-2</c:v>
                </c:pt>
                <c:pt idx="6">
                  <c:v>8.8486725663716823E-3</c:v>
                </c:pt>
              </c:numCache>
            </c:numRef>
          </c:val>
          <c:extLst>
            <c:ext xmlns:c16="http://schemas.microsoft.com/office/drawing/2014/chart" uri="{C3380CC4-5D6E-409C-BE32-E72D297353CC}">
              <c16:uniqueId val="{00000002-DFB7-47A5-B292-CF1F28AA55D2}"/>
            </c:ext>
          </c:extLst>
        </c:ser>
        <c:dLbls>
          <c:showLegendKey val="0"/>
          <c:showVal val="0"/>
          <c:showCatName val="0"/>
          <c:showSerName val="0"/>
          <c:showPercent val="0"/>
          <c:showBubbleSize val="0"/>
        </c:dLbls>
        <c:gapWidth val="150"/>
        <c:axId val="100433312"/>
        <c:axId val="100427328"/>
      </c:barChart>
      <c:catAx>
        <c:axId val="100433312"/>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00427328"/>
        <c:crosses val="autoZero"/>
        <c:auto val="1"/>
        <c:lblAlgn val="ctr"/>
        <c:lblOffset val="100"/>
        <c:noMultiLvlLbl val="0"/>
      </c:catAx>
      <c:valAx>
        <c:axId val="100427328"/>
        <c:scaling>
          <c:orientation val="minMax"/>
        </c:scaling>
        <c:delete val="0"/>
        <c:axPos val="l"/>
        <c:majorGridlines/>
        <c:numFmt formatCode="0%" sourceLinked="0"/>
        <c:majorTickMark val="none"/>
        <c:minorTickMark val="none"/>
        <c:tickLblPos val="nextTo"/>
        <c:crossAx val="100433312"/>
        <c:crosses val="autoZero"/>
        <c:crossBetween val="between"/>
      </c:valAx>
    </c:plotArea>
    <c:legend>
      <c:legendPos val="r"/>
      <c:overlay val="0"/>
    </c:legend>
    <c:plotVisOnly val="1"/>
    <c:dispBlanksAs val="gap"/>
    <c:showDLblsOverMax val="0"/>
  </c:chart>
  <c:spPr>
    <a:ln>
      <a:noFill/>
    </a:ln>
  </c:spPr>
  <c:txPr>
    <a:bodyPr/>
    <a:lstStyle/>
    <a:p>
      <a:pPr>
        <a:defRPr sz="900" b="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Commodities - Precious Metals</a:t>
            </a:r>
          </a:p>
        </c:rich>
      </c:tx>
      <c:overlay val="0"/>
    </c:title>
    <c:autoTitleDeleted val="0"/>
    <c:plotArea>
      <c:layout/>
      <c:barChart>
        <c:barDir val="col"/>
        <c:grouping val="clustered"/>
        <c:varyColors val="0"/>
        <c:ser>
          <c:idx val="0"/>
          <c:order val="0"/>
          <c:tx>
            <c:v>2014</c:v>
          </c:tx>
          <c:invertIfNegative val="0"/>
          <c:cat>
            <c:strRef>
              <c:f>Summary!$B$109:$B$113</c:f>
              <c:strCache>
                <c:ptCount val="5"/>
                <c:pt idx="0">
                  <c:v>Gold</c:v>
                </c:pt>
                <c:pt idx="1">
                  <c:v>Silver</c:v>
                </c:pt>
                <c:pt idx="2">
                  <c:v>Platinum</c:v>
                </c:pt>
                <c:pt idx="3">
                  <c:v>Palladium</c:v>
                </c:pt>
                <c:pt idx="4">
                  <c:v>Other</c:v>
                </c:pt>
              </c:strCache>
            </c:strRef>
          </c:cat>
          <c:val>
            <c:numRef>
              <c:f>Summary!$D$109:$D$113</c:f>
              <c:numCache>
                <c:formatCode>0.00%</c:formatCode>
                <c:ptCount val="5"/>
                <c:pt idx="0">
                  <c:v>0.58227848101265822</c:v>
                </c:pt>
                <c:pt idx="1">
                  <c:v>0.27848101265822783</c:v>
                </c:pt>
                <c:pt idx="2">
                  <c:v>0.10126582278481013</c:v>
                </c:pt>
                <c:pt idx="3">
                  <c:v>3.7974683544303799E-2</c:v>
                </c:pt>
                <c:pt idx="4">
                  <c:v>0</c:v>
                </c:pt>
              </c:numCache>
            </c:numRef>
          </c:val>
          <c:extLst>
            <c:ext xmlns:c16="http://schemas.microsoft.com/office/drawing/2014/chart" uri="{C3380CC4-5D6E-409C-BE32-E72D297353CC}">
              <c16:uniqueId val="{00000000-8A95-4EE8-855D-426A05418EB3}"/>
            </c:ext>
          </c:extLst>
        </c:ser>
        <c:ser>
          <c:idx val="1"/>
          <c:order val="1"/>
          <c:tx>
            <c:v>2015</c:v>
          </c:tx>
          <c:invertIfNegative val="0"/>
          <c:cat>
            <c:strRef>
              <c:f>Summary!$B$109:$B$113</c:f>
              <c:strCache>
                <c:ptCount val="5"/>
                <c:pt idx="0">
                  <c:v>Gold</c:v>
                </c:pt>
                <c:pt idx="1">
                  <c:v>Silver</c:v>
                </c:pt>
                <c:pt idx="2">
                  <c:v>Platinum</c:v>
                </c:pt>
                <c:pt idx="3">
                  <c:v>Palladium</c:v>
                </c:pt>
                <c:pt idx="4">
                  <c:v>Other</c:v>
                </c:pt>
              </c:strCache>
            </c:strRef>
          </c:cat>
          <c:val>
            <c:numRef>
              <c:f>Summary!$F$109:$F$113</c:f>
              <c:numCache>
                <c:formatCode>0.00%</c:formatCode>
                <c:ptCount val="5"/>
                <c:pt idx="0">
                  <c:v>0.69440000000000002</c:v>
                </c:pt>
                <c:pt idx="1">
                  <c:v>0.25</c:v>
                </c:pt>
                <c:pt idx="2">
                  <c:v>2.7799999999999998E-2</c:v>
                </c:pt>
                <c:pt idx="3">
                  <c:v>0</c:v>
                </c:pt>
                <c:pt idx="4">
                  <c:v>2.7799999999999998E-2</c:v>
                </c:pt>
              </c:numCache>
            </c:numRef>
          </c:val>
          <c:extLst>
            <c:ext xmlns:c16="http://schemas.microsoft.com/office/drawing/2014/chart" uri="{C3380CC4-5D6E-409C-BE32-E72D297353CC}">
              <c16:uniqueId val="{00000001-8A95-4EE8-855D-426A05418EB3}"/>
            </c:ext>
          </c:extLst>
        </c:ser>
        <c:ser>
          <c:idx val="3"/>
          <c:order val="2"/>
          <c:tx>
            <c:v>2017</c:v>
          </c:tx>
          <c:invertIfNegative val="0"/>
          <c:val>
            <c:numRef>
              <c:f>Summary!$H$109:$H$113</c:f>
              <c:numCache>
                <c:formatCode>0.00%</c:formatCode>
                <c:ptCount val="5"/>
                <c:pt idx="0">
                  <c:v>0.45454545454545453</c:v>
                </c:pt>
                <c:pt idx="1">
                  <c:v>0.34090909090909088</c:v>
                </c:pt>
                <c:pt idx="2">
                  <c:v>0.13636363636363635</c:v>
                </c:pt>
                <c:pt idx="3">
                  <c:v>6.8181818181818177E-2</c:v>
                </c:pt>
                <c:pt idx="4">
                  <c:v>0</c:v>
                </c:pt>
              </c:numCache>
            </c:numRef>
          </c:val>
          <c:extLst>
            <c:ext xmlns:c16="http://schemas.microsoft.com/office/drawing/2014/chart" uri="{C3380CC4-5D6E-409C-BE32-E72D297353CC}">
              <c16:uniqueId val="{00000000-E001-49CB-90E7-E895A1AA69A7}"/>
            </c:ext>
          </c:extLst>
        </c:ser>
        <c:ser>
          <c:idx val="2"/>
          <c:order val="3"/>
          <c:tx>
            <c:v>Aggregate</c:v>
          </c:tx>
          <c:invertIfNegative val="0"/>
          <c:cat>
            <c:strRef>
              <c:f>Summary!$B$109:$B$113</c:f>
              <c:strCache>
                <c:ptCount val="5"/>
                <c:pt idx="0">
                  <c:v>Gold</c:v>
                </c:pt>
                <c:pt idx="1">
                  <c:v>Silver</c:v>
                </c:pt>
                <c:pt idx="2">
                  <c:v>Platinum</c:v>
                </c:pt>
                <c:pt idx="3">
                  <c:v>Palladium</c:v>
                </c:pt>
                <c:pt idx="4">
                  <c:v>Other</c:v>
                </c:pt>
              </c:strCache>
            </c:strRef>
          </c:cat>
          <c:val>
            <c:numRef>
              <c:f>Summary!$K$109:$K$113</c:f>
              <c:numCache>
                <c:formatCode>0.00%</c:formatCode>
                <c:ptCount val="5"/>
                <c:pt idx="0">
                  <c:v>0.58224089126959078</c:v>
                </c:pt>
                <c:pt idx="1">
                  <c:v>0.28618491399940932</c:v>
                </c:pt>
                <c:pt idx="2">
                  <c:v>8.8818605456378485E-2</c:v>
                </c:pt>
                <c:pt idx="3">
                  <c:v>3.4637005203824962E-2</c:v>
                </c:pt>
                <c:pt idx="4">
                  <c:v>8.1185840707964606E-3</c:v>
                </c:pt>
              </c:numCache>
            </c:numRef>
          </c:val>
          <c:extLst>
            <c:ext xmlns:c16="http://schemas.microsoft.com/office/drawing/2014/chart" uri="{C3380CC4-5D6E-409C-BE32-E72D297353CC}">
              <c16:uniqueId val="{00000002-8A95-4EE8-855D-426A05418EB3}"/>
            </c:ext>
          </c:extLst>
        </c:ser>
        <c:dLbls>
          <c:showLegendKey val="0"/>
          <c:showVal val="0"/>
          <c:showCatName val="0"/>
          <c:showSerName val="0"/>
          <c:showPercent val="0"/>
          <c:showBubbleSize val="0"/>
        </c:dLbls>
        <c:gapWidth val="150"/>
        <c:axId val="100416448"/>
        <c:axId val="100415360"/>
      </c:barChart>
      <c:catAx>
        <c:axId val="100416448"/>
        <c:scaling>
          <c:orientation val="minMax"/>
        </c:scaling>
        <c:delete val="0"/>
        <c:axPos val="b"/>
        <c:numFmt formatCode="General" sourceLinked="0"/>
        <c:majorTickMark val="none"/>
        <c:minorTickMark val="none"/>
        <c:tickLblPos val="nextTo"/>
        <c:crossAx val="100415360"/>
        <c:crosses val="autoZero"/>
        <c:auto val="1"/>
        <c:lblAlgn val="ctr"/>
        <c:lblOffset val="100"/>
        <c:noMultiLvlLbl val="0"/>
      </c:catAx>
      <c:valAx>
        <c:axId val="100415360"/>
        <c:scaling>
          <c:orientation val="minMax"/>
        </c:scaling>
        <c:delete val="0"/>
        <c:axPos val="l"/>
        <c:majorGridlines/>
        <c:numFmt formatCode="0%" sourceLinked="0"/>
        <c:majorTickMark val="none"/>
        <c:minorTickMark val="none"/>
        <c:tickLblPos val="nextTo"/>
        <c:crossAx val="100416448"/>
        <c:crosses val="autoZero"/>
        <c:crossBetween val="between"/>
      </c:valAx>
    </c:plotArea>
    <c:legend>
      <c:legendPos val="r"/>
      <c:overlay val="0"/>
    </c:legend>
    <c:plotVisOnly val="1"/>
    <c:dispBlanksAs val="gap"/>
    <c:showDLblsOverMax val="0"/>
  </c:chart>
  <c:spPr>
    <a:ln>
      <a:noFill/>
    </a:ln>
  </c:spPr>
  <c:txPr>
    <a:bodyPr/>
    <a:lstStyle/>
    <a:p>
      <a:pPr>
        <a:defRPr sz="900" b="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Government Bond Futures</a:t>
            </a:r>
          </a:p>
        </c:rich>
      </c:tx>
      <c:overlay val="0"/>
    </c:title>
    <c:autoTitleDeleted val="0"/>
    <c:plotArea>
      <c:layout>
        <c:manualLayout>
          <c:layoutTarget val="inner"/>
          <c:xMode val="edge"/>
          <c:yMode val="edge"/>
          <c:x val="0.17382392825896759"/>
          <c:y val="0.17165536599591719"/>
          <c:w val="0.64156561679790025"/>
          <c:h val="0.42621573344998542"/>
        </c:manualLayout>
      </c:layout>
      <c:barChart>
        <c:barDir val="col"/>
        <c:grouping val="clustered"/>
        <c:varyColors val="0"/>
        <c:ser>
          <c:idx val="0"/>
          <c:order val="0"/>
          <c:tx>
            <c:v>2014</c:v>
          </c:tx>
          <c:invertIfNegative val="0"/>
          <c:cat>
            <c:strRef>
              <c:f>Summary!$B$118:$B$126</c:f>
              <c:strCache>
                <c:ptCount val="9"/>
                <c:pt idx="0">
                  <c:v>10yr US Treasury Note</c:v>
                </c:pt>
                <c:pt idx="1">
                  <c:v>30yr US Treasury Bond</c:v>
                </c:pt>
                <c:pt idx="2">
                  <c:v>Canadian 10yr Bond</c:v>
                </c:pt>
                <c:pt idx="3">
                  <c:v>Euro Schatz (2yr)</c:v>
                </c:pt>
                <c:pt idx="4">
                  <c:v>Euro Bobl (5yr)</c:v>
                </c:pt>
                <c:pt idx="5">
                  <c:v>Euro Bund (10yr)</c:v>
                </c:pt>
                <c:pt idx="6">
                  <c:v>10yr Japanese Government Bond</c:v>
                </c:pt>
                <c:pt idx="7">
                  <c:v>Long Gilt</c:v>
                </c:pt>
                <c:pt idx="8">
                  <c:v>other</c:v>
                </c:pt>
              </c:strCache>
            </c:strRef>
          </c:cat>
          <c:val>
            <c:numRef>
              <c:f>Summary!$D$118:$D$126</c:f>
              <c:numCache>
                <c:formatCode>0.00%</c:formatCode>
                <c:ptCount val="9"/>
                <c:pt idx="0">
                  <c:v>0.2019704433497537</c:v>
                </c:pt>
                <c:pt idx="1">
                  <c:v>0.10837438423645321</c:v>
                </c:pt>
                <c:pt idx="2">
                  <c:v>2.9556650246305417E-2</c:v>
                </c:pt>
                <c:pt idx="3">
                  <c:v>4.4334975369458129E-2</c:v>
                </c:pt>
                <c:pt idx="4">
                  <c:v>7.8817733990147784E-2</c:v>
                </c:pt>
                <c:pt idx="5">
                  <c:v>0.15763546798029557</c:v>
                </c:pt>
                <c:pt idx="6">
                  <c:v>8.8669950738916259E-2</c:v>
                </c:pt>
                <c:pt idx="7">
                  <c:v>8.3743842364532015E-2</c:v>
                </c:pt>
                <c:pt idx="8">
                  <c:v>4.9261083743842365E-3</c:v>
                </c:pt>
              </c:numCache>
            </c:numRef>
          </c:val>
          <c:extLst>
            <c:ext xmlns:c16="http://schemas.microsoft.com/office/drawing/2014/chart" uri="{C3380CC4-5D6E-409C-BE32-E72D297353CC}">
              <c16:uniqueId val="{00000000-21AF-47EF-B705-B7A9320CE7FF}"/>
            </c:ext>
          </c:extLst>
        </c:ser>
        <c:ser>
          <c:idx val="1"/>
          <c:order val="1"/>
          <c:tx>
            <c:v>2015</c:v>
          </c:tx>
          <c:invertIfNegative val="0"/>
          <c:cat>
            <c:strRef>
              <c:f>Summary!$B$118:$B$126</c:f>
              <c:strCache>
                <c:ptCount val="9"/>
                <c:pt idx="0">
                  <c:v>10yr US Treasury Note</c:v>
                </c:pt>
                <c:pt idx="1">
                  <c:v>30yr US Treasury Bond</c:v>
                </c:pt>
                <c:pt idx="2">
                  <c:v>Canadian 10yr Bond</c:v>
                </c:pt>
                <c:pt idx="3">
                  <c:v>Euro Schatz (2yr)</c:v>
                </c:pt>
                <c:pt idx="4">
                  <c:v>Euro Bobl (5yr)</c:v>
                </c:pt>
                <c:pt idx="5">
                  <c:v>Euro Bund (10yr)</c:v>
                </c:pt>
                <c:pt idx="6">
                  <c:v>10yr Japanese Government Bond</c:v>
                </c:pt>
                <c:pt idx="7">
                  <c:v>Long Gilt</c:v>
                </c:pt>
                <c:pt idx="8">
                  <c:v>other</c:v>
                </c:pt>
              </c:strCache>
            </c:strRef>
          </c:cat>
          <c:val>
            <c:numRef>
              <c:f>Summary!$F$118:$F$126</c:f>
              <c:numCache>
                <c:formatCode>0.00%</c:formatCode>
                <c:ptCount val="9"/>
                <c:pt idx="0">
                  <c:v>0.34289999999999998</c:v>
                </c:pt>
                <c:pt idx="1">
                  <c:v>5.7099999999999998E-2</c:v>
                </c:pt>
                <c:pt idx="2">
                  <c:v>1.43E-2</c:v>
                </c:pt>
                <c:pt idx="3">
                  <c:v>5.7099999999999998E-2</c:v>
                </c:pt>
                <c:pt idx="4">
                  <c:v>4.2900000000000001E-2</c:v>
                </c:pt>
                <c:pt idx="5">
                  <c:v>0.21429999999999999</c:v>
                </c:pt>
                <c:pt idx="6">
                  <c:v>5.7099999999999998E-2</c:v>
                </c:pt>
                <c:pt idx="7">
                  <c:v>2.86E-2</c:v>
                </c:pt>
                <c:pt idx="8">
                  <c:v>1.43E-2</c:v>
                </c:pt>
              </c:numCache>
            </c:numRef>
          </c:val>
          <c:extLst>
            <c:ext xmlns:c16="http://schemas.microsoft.com/office/drawing/2014/chart" uri="{C3380CC4-5D6E-409C-BE32-E72D297353CC}">
              <c16:uniqueId val="{00000001-21AF-47EF-B705-B7A9320CE7FF}"/>
            </c:ext>
          </c:extLst>
        </c:ser>
        <c:ser>
          <c:idx val="3"/>
          <c:order val="2"/>
          <c:tx>
            <c:v>2017</c:v>
          </c:tx>
          <c:invertIfNegative val="0"/>
          <c:val>
            <c:numRef>
              <c:f>Summary!$H$118:$H$126</c:f>
              <c:numCache>
                <c:formatCode>0.00%</c:formatCode>
                <c:ptCount val="9"/>
                <c:pt idx="0">
                  <c:v>0.14117647058823529</c:v>
                </c:pt>
                <c:pt idx="1">
                  <c:v>9.4117647058823528E-2</c:v>
                </c:pt>
                <c:pt idx="2">
                  <c:v>8.2352941176470587E-2</c:v>
                </c:pt>
                <c:pt idx="3">
                  <c:v>8.2352941176470587E-2</c:v>
                </c:pt>
                <c:pt idx="4">
                  <c:v>7.0588235294117646E-2</c:v>
                </c:pt>
                <c:pt idx="5">
                  <c:v>0.11764705882352941</c:v>
                </c:pt>
                <c:pt idx="6">
                  <c:v>0.11176470588235295</c:v>
                </c:pt>
                <c:pt idx="7">
                  <c:v>8.8235294117647065E-2</c:v>
                </c:pt>
                <c:pt idx="8">
                  <c:v>0</c:v>
                </c:pt>
              </c:numCache>
            </c:numRef>
          </c:val>
          <c:extLst>
            <c:ext xmlns:c16="http://schemas.microsoft.com/office/drawing/2014/chart" uri="{C3380CC4-5D6E-409C-BE32-E72D297353CC}">
              <c16:uniqueId val="{00000000-A74F-406B-BA27-CC335D816249}"/>
            </c:ext>
          </c:extLst>
        </c:ser>
        <c:ser>
          <c:idx val="2"/>
          <c:order val="3"/>
          <c:tx>
            <c:v>Aggregate</c:v>
          </c:tx>
          <c:invertIfNegative val="0"/>
          <c:cat>
            <c:strRef>
              <c:f>Summary!$B$118:$B$126</c:f>
              <c:strCache>
                <c:ptCount val="9"/>
                <c:pt idx="0">
                  <c:v>10yr US Treasury Note</c:v>
                </c:pt>
                <c:pt idx="1">
                  <c:v>30yr US Treasury Bond</c:v>
                </c:pt>
                <c:pt idx="2">
                  <c:v>Canadian 10yr Bond</c:v>
                </c:pt>
                <c:pt idx="3">
                  <c:v>Euro Schatz (2yr)</c:v>
                </c:pt>
                <c:pt idx="4">
                  <c:v>Euro Bobl (5yr)</c:v>
                </c:pt>
                <c:pt idx="5">
                  <c:v>Euro Bund (10yr)</c:v>
                </c:pt>
                <c:pt idx="6">
                  <c:v>10yr Japanese Government Bond</c:v>
                </c:pt>
                <c:pt idx="7">
                  <c:v>Long Gilt</c:v>
                </c:pt>
                <c:pt idx="8">
                  <c:v>other</c:v>
                </c:pt>
              </c:strCache>
            </c:strRef>
          </c:cat>
          <c:val>
            <c:numRef>
              <c:f>Summary!$K$118:$K$126</c:f>
              <c:numCache>
                <c:formatCode>0.00%</c:formatCode>
                <c:ptCount val="9"/>
                <c:pt idx="0">
                  <c:v>0.22752486953890497</c:v>
                </c:pt>
                <c:pt idx="1">
                  <c:v>8.974164036075219E-2</c:v>
                </c:pt>
                <c:pt idx="2">
                  <c:v>3.8650658908665696E-2</c:v>
                </c:pt>
                <c:pt idx="3">
                  <c:v>5.7819637504070903E-2</c:v>
                </c:pt>
                <c:pt idx="4">
                  <c:v>6.6216489000238493E-2</c:v>
                </c:pt>
                <c:pt idx="5">
                  <c:v>0.16392100506971174</c:v>
                </c:pt>
                <c:pt idx="6">
                  <c:v>8.5377380161707664E-2</c:v>
                </c:pt>
                <c:pt idx="7">
                  <c:v>6.8792561858432716E-2</c:v>
                </c:pt>
                <c:pt idx="8">
                  <c:v>6.3993940450760714E-3</c:v>
                </c:pt>
              </c:numCache>
            </c:numRef>
          </c:val>
          <c:extLst>
            <c:ext xmlns:c16="http://schemas.microsoft.com/office/drawing/2014/chart" uri="{C3380CC4-5D6E-409C-BE32-E72D297353CC}">
              <c16:uniqueId val="{00000002-21AF-47EF-B705-B7A9320CE7FF}"/>
            </c:ext>
          </c:extLst>
        </c:ser>
        <c:dLbls>
          <c:showLegendKey val="0"/>
          <c:showVal val="0"/>
          <c:showCatName val="0"/>
          <c:showSerName val="0"/>
          <c:showPercent val="0"/>
          <c:showBubbleSize val="0"/>
        </c:dLbls>
        <c:gapWidth val="150"/>
        <c:axId val="100430592"/>
        <c:axId val="100412640"/>
      </c:barChart>
      <c:catAx>
        <c:axId val="100430592"/>
        <c:scaling>
          <c:orientation val="minMax"/>
        </c:scaling>
        <c:delete val="0"/>
        <c:axPos val="b"/>
        <c:numFmt formatCode="General" sourceLinked="0"/>
        <c:majorTickMark val="none"/>
        <c:minorTickMark val="none"/>
        <c:tickLblPos val="nextTo"/>
        <c:txPr>
          <a:bodyPr rot="-5400000" vert="horz"/>
          <a:lstStyle/>
          <a:p>
            <a:pPr algn="ctr">
              <a:defRPr/>
            </a:pPr>
            <a:endParaRPr lang="en-US"/>
          </a:p>
        </c:txPr>
        <c:crossAx val="100412640"/>
        <c:crosses val="autoZero"/>
        <c:auto val="1"/>
        <c:lblAlgn val="l"/>
        <c:lblOffset val="100"/>
        <c:noMultiLvlLbl val="0"/>
      </c:catAx>
      <c:valAx>
        <c:axId val="100412640"/>
        <c:scaling>
          <c:orientation val="minMax"/>
        </c:scaling>
        <c:delete val="0"/>
        <c:axPos val="l"/>
        <c:majorGridlines/>
        <c:numFmt formatCode="0%" sourceLinked="0"/>
        <c:majorTickMark val="none"/>
        <c:minorTickMark val="none"/>
        <c:tickLblPos val="nextTo"/>
        <c:crossAx val="100430592"/>
        <c:crosses val="autoZero"/>
        <c:crossBetween val="between"/>
      </c:valAx>
    </c:plotArea>
    <c:legend>
      <c:legendPos val="r"/>
      <c:overlay val="0"/>
    </c:legend>
    <c:plotVisOnly val="1"/>
    <c:dispBlanksAs val="gap"/>
    <c:showDLblsOverMax val="0"/>
  </c:chart>
  <c:spPr>
    <a:ln>
      <a:noFill/>
    </a:ln>
  </c:spPr>
  <c:txPr>
    <a:bodyPr/>
    <a:lstStyle/>
    <a:p>
      <a:pPr>
        <a:defRPr sz="900" b="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Rate Futures</a:t>
            </a:r>
          </a:p>
        </c:rich>
      </c:tx>
      <c:layout>
        <c:manualLayout>
          <c:xMode val="edge"/>
          <c:yMode val="edge"/>
          <c:x val="0.38079155730533676"/>
          <c:y val="3.2407407407407419E-2"/>
        </c:manualLayout>
      </c:layout>
      <c:overlay val="0"/>
    </c:title>
    <c:autoTitleDeleted val="0"/>
    <c:plotArea>
      <c:layout/>
      <c:barChart>
        <c:barDir val="col"/>
        <c:grouping val="clustered"/>
        <c:varyColors val="0"/>
        <c:ser>
          <c:idx val="0"/>
          <c:order val="0"/>
          <c:tx>
            <c:v>2014</c:v>
          </c:tx>
          <c:invertIfNegative val="0"/>
          <c:cat>
            <c:strRef>
              <c:f>Summary!$B$129:$B$135</c:f>
              <c:strCache>
                <c:ptCount val="7"/>
                <c:pt idx="0">
                  <c:v>Eurodollar</c:v>
                </c:pt>
                <c:pt idx="1">
                  <c:v>3M Euro Euribor</c:v>
                </c:pt>
                <c:pt idx="2">
                  <c:v>3M Sterling</c:v>
                </c:pt>
                <c:pt idx="3">
                  <c:v>3M Euroyen</c:v>
                </c:pt>
                <c:pt idx="4">
                  <c:v>3M Euroswiss</c:v>
                </c:pt>
                <c:pt idx="5">
                  <c:v>Bank Accept (Canada)</c:v>
                </c:pt>
                <c:pt idx="6">
                  <c:v>other</c:v>
                </c:pt>
              </c:strCache>
            </c:strRef>
          </c:cat>
          <c:val>
            <c:numRef>
              <c:f>Summary!$D$129:$D$135</c:f>
              <c:numCache>
                <c:formatCode>0.00%</c:formatCode>
                <c:ptCount val="7"/>
                <c:pt idx="0">
                  <c:v>0.44897959183673469</c:v>
                </c:pt>
                <c:pt idx="1">
                  <c:v>0.22448979591836735</c:v>
                </c:pt>
                <c:pt idx="2">
                  <c:v>0.12244897959183673</c:v>
                </c:pt>
                <c:pt idx="3">
                  <c:v>0.11224489795918367</c:v>
                </c:pt>
                <c:pt idx="4">
                  <c:v>6.1224489795918366E-2</c:v>
                </c:pt>
                <c:pt idx="5">
                  <c:v>3.0612244897959183E-2</c:v>
                </c:pt>
                <c:pt idx="6">
                  <c:v>0</c:v>
                </c:pt>
              </c:numCache>
            </c:numRef>
          </c:val>
          <c:extLst>
            <c:ext xmlns:c16="http://schemas.microsoft.com/office/drawing/2014/chart" uri="{C3380CC4-5D6E-409C-BE32-E72D297353CC}">
              <c16:uniqueId val="{00000000-F812-441D-85FC-55C0A5212992}"/>
            </c:ext>
          </c:extLst>
        </c:ser>
        <c:ser>
          <c:idx val="1"/>
          <c:order val="1"/>
          <c:tx>
            <c:v>2015</c:v>
          </c:tx>
          <c:invertIfNegative val="0"/>
          <c:cat>
            <c:strRef>
              <c:f>Summary!$B$129:$B$135</c:f>
              <c:strCache>
                <c:ptCount val="7"/>
                <c:pt idx="0">
                  <c:v>Eurodollar</c:v>
                </c:pt>
                <c:pt idx="1">
                  <c:v>3M Euro Euribor</c:v>
                </c:pt>
                <c:pt idx="2">
                  <c:v>3M Sterling</c:v>
                </c:pt>
                <c:pt idx="3">
                  <c:v>3M Euroyen</c:v>
                </c:pt>
                <c:pt idx="4">
                  <c:v>3M Euroswiss</c:v>
                </c:pt>
                <c:pt idx="5">
                  <c:v>Bank Accept (Canada)</c:v>
                </c:pt>
                <c:pt idx="6">
                  <c:v>other</c:v>
                </c:pt>
              </c:strCache>
            </c:strRef>
          </c:cat>
          <c:val>
            <c:numRef>
              <c:f>Summary!$F$129:$F$135</c:f>
              <c:numCache>
                <c:formatCode>0.00%</c:formatCode>
                <c:ptCount val="7"/>
                <c:pt idx="0">
                  <c:v>0.60529999999999995</c:v>
                </c:pt>
                <c:pt idx="1">
                  <c:v>0.21049999999999999</c:v>
                </c:pt>
                <c:pt idx="2">
                  <c:v>0.1053</c:v>
                </c:pt>
                <c:pt idx="3">
                  <c:v>2.63E-2</c:v>
                </c:pt>
                <c:pt idx="4">
                  <c:v>0</c:v>
                </c:pt>
                <c:pt idx="5">
                  <c:v>2.63E-2</c:v>
                </c:pt>
                <c:pt idx="6">
                  <c:v>2.63E-2</c:v>
                </c:pt>
              </c:numCache>
            </c:numRef>
          </c:val>
          <c:extLst>
            <c:ext xmlns:c16="http://schemas.microsoft.com/office/drawing/2014/chart" uri="{C3380CC4-5D6E-409C-BE32-E72D297353CC}">
              <c16:uniqueId val="{00000001-F812-441D-85FC-55C0A5212992}"/>
            </c:ext>
          </c:extLst>
        </c:ser>
        <c:ser>
          <c:idx val="3"/>
          <c:order val="2"/>
          <c:tx>
            <c:v>2017</c:v>
          </c:tx>
          <c:invertIfNegative val="0"/>
          <c:val>
            <c:numRef>
              <c:f>Summary!$H$129:$H$135</c:f>
              <c:numCache>
                <c:formatCode>0.00%</c:formatCode>
                <c:ptCount val="7"/>
                <c:pt idx="0">
                  <c:v>0.3392857142857143</c:v>
                </c:pt>
                <c:pt idx="1">
                  <c:v>0.21428571428571427</c:v>
                </c:pt>
                <c:pt idx="2">
                  <c:v>0.14285714285714285</c:v>
                </c:pt>
                <c:pt idx="3">
                  <c:v>0.125</c:v>
                </c:pt>
                <c:pt idx="4">
                  <c:v>7.1428571428571425E-2</c:v>
                </c:pt>
                <c:pt idx="5">
                  <c:v>0.10714285714285714</c:v>
                </c:pt>
                <c:pt idx="6">
                  <c:v>0</c:v>
                </c:pt>
              </c:numCache>
            </c:numRef>
          </c:val>
          <c:extLst>
            <c:ext xmlns:c16="http://schemas.microsoft.com/office/drawing/2014/chart" uri="{C3380CC4-5D6E-409C-BE32-E72D297353CC}">
              <c16:uniqueId val="{00000000-4CE0-43F9-AD7A-A82C44EB6ABF}"/>
            </c:ext>
          </c:extLst>
        </c:ser>
        <c:ser>
          <c:idx val="2"/>
          <c:order val="3"/>
          <c:tx>
            <c:v>Aggregate</c:v>
          </c:tx>
          <c:invertIfNegative val="0"/>
          <c:cat>
            <c:strRef>
              <c:f>Summary!$B$129:$B$135</c:f>
              <c:strCache>
                <c:ptCount val="7"/>
                <c:pt idx="0">
                  <c:v>Eurodollar</c:v>
                </c:pt>
                <c:pt idx="1">
                  <c:v>3M Euro Euribor</c:v>
                </c:pt>
                <c:pt idx="2">
                  <c:v>3M Sterling</c:v>
                </c:pt>
                <c:pt idx="3">
                  <c:v>3M Euroyen</c:v>
                </c:pt>
                <c:pt idx="4">
                  <c:v>3M Euroswiss</c:v>
                </c:pt>
                <c:pt idx="5">
                  <c:v>Bank Accept (Canada)</c:v>
                </c:pt>
                <c:pt idx="6">
                  <c:v>other</c:v>
                </c:pt>
              </c:strCache>
            </c:strRef>
          </c:cat>
          <c:val>
            <c:numRef>
              <c:f>Summary!$K$129:$K$135</c:f>
              <c:numCache>
                <c:formatCode>0.00%</c:formatCode>
                <c:ptCount val="7"/>
                <c:pt idx="0">
                  <c:v>0.46647915838901932</c:v>
                </c:pt>
                <c:pt idx="1">
                  <c:v>0.21778553368249953</c:v>
                </c:pt>
                <c:pt idx="2">
                  <c:v>0.12267836373487448</c:v>
                </c:pt>
                <c:pt idx="3">
                  <c:v>9.0419378724941296E-2</c:v>
                </c:pt>
                <c:pt idx="4">
                  <c:v>4.5963518150623085E-2</c:v>
                </c:pt>
                <c:pt idx="5">
                  <c:v>4.8993516344590933E-2</c:v>
                </c:pt>
                <c:pt idx="6">
                  <c:v>7.6805309734513279E-3</c:v>
                </c:pt>
              </c:numCache>
            </c:numRef>
          </c:val>
          <c:extLst>
            <c:ext xmlns:c16="http://schemas.microsoft.com/office/drawing/2014/chart" uri="{C3380CC4-5D6E-409C-BE32-E72D297353CC}">
              <c16:uniqueId val="{00000002-F812-441D-85FC-55C0A5212992}"/>
            </c:ext>
          </c:extLst>
        </c:ser>
        <c:dLbls>
          <c:showLegendKey val="0"/>
          <c:showVal val="0"/>
          <c:showCatName val="0"/>
          <c:showSerName val="0"/>
          <c:showPercent val="0"/>
          <c:showBubbleSize val="0"/>
        </c:dLbls>
        <c:gapWidth val="150"/>
        <c:axId val="100422432"/>
        <c:axId val="100432768"/>
      </c:barChart>
      <c:catAx>
        <c:axId val="100422432"/>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00432768"/>
        <c:crosses val="autoZero"/>
        <c:auto val="1"/>
        <c:lblAlgn val="ctr"/>
        <c:lblOffset val="100"/>
        <c:noMultiLvlLbl val="0"/>
      </c:catAx>
      <c:valAx>
        <c:axId val="100432768"/>
        <c:scaling>
          <c:orientation val="minMax"/>
        </c:scaling>
        <c:delete val="0"/>
        <c:axPos val="l"/>
        <c:majorGridlines/>
        <c:numFmt formatCode="0%" sourceLinked="0"/>
        <c:majorTickMark val="none"/>
        <c:minorTickMark val="none"/>
        <c:tickLblPos val="nextTo"/>
        <c:crossAx val="100422432"/>
        <c:crosses val="autoZero"/>
        <c:crossBetween val="between"/>
      </c:valAx>
    </c:plotArea>
    <c:legend>
      <c:legendPos val="r"/>
      <c:overlay val="0"/>
    </c:legend>
    <c:plotVisOnly val="1"/>
    <c:dispBlanksAs val="gap"/>
    <c:showDLblsOverMax val="0"/>
  </c:chart>
  <c:spPr>
    <a:ln>
      <a:noFill/>
    </a:ln>
  </c:spPr>
  <c:txPr>
    <a:bodyPr/>
    <a:lstStyle/>
    <a:p>
      <a:pPr>
        <a:defRPr sz="900" b="0">
          <a:solidFill>
            <a:schemeClr val="tx1">
              <a:lumMod val="65000"/>
              <a:lumOff val="35000"/>
            </a:schemeClr>
          </a:solidFill>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1.xml"/><Relationship Id="rId13" Type="http://schemas.openxmlformats.org/officeDocument/2006/relationships/chart" Target="../charts/chart26.xml"/><Relationship Id="rId18" Type="http://schemas.openxmlformats.org/officeDocument/2006/relationships/chart" Target="../charts/chart31.xml"/><Relationship Id="rId3" Type="http://schemas.openxmlformats.org/officeDocument/2006/relationships/chart" Target="../charts/chart16.xml"/><Relationship Id="rId7" Type="http://schemas.openxmlformats.org/officeDocument/2006/relationships/chart" Target="../charts/chart20.xml"/><Relationship Id="rId12" Type="http://schemas.openxmlformats.org/officeDocument/2006/relationships/chart" Target="../charts/chart25.xml"/><Relationship Id="rId17" Type="http://schemas.openxmlformats.org/officeDocument/2006/relationships/chart" Target="../charts/chart30.xml"/><Relationship Id="rId2" Type="http://schemas.openxmlformats.org/officeDocument/2006/relationships/chart" Target="../charts/chart15.xml"/><Relationship Id="rId16" Type="http://schemas.openxmlformats.org/officeDocument/2006/relationships/chart" Target="../charts/chart29.xml"/><Relationship Id="rId1" Type="http://schemas.openxmlformats.org/officeDocument/2006/relationships/chart" Target="../charts/chart14.xml"/><Relationship Id="rId6" Type="http://schemas.openxmlformats.org/officeDocument/2006/relationships/chart" Target="../charts/chart19.xml"/><Relationship Id="rId11" Type="http://schemas.openxmlformats.org/officeDocument/2006/relationships/chart" Target="../charts/chart24.xml"/><Relationship Id="rId5" Type="http://schemas.openxmlformats.org/officeDocument/2006/relationships/chart" Target="../charts/chart18.xml"/><Relationship Id="rId15" Type="http://schemas.openxmlformats.org/officeDocument/2006/relationships/chart" Target="../charts/chart28.xml"/><Relationship Id="rId10" Type="http://schemas.openxmlformats.org/officeDocument/2006/relationships/chart" Target="../charts/chart23.xml"/><Relationship Id="rId4" Type="http://schemas.openxmlformats.org/officeDocument/2006/relationships/chart" Target="../charts/chart17.xml"/><Relationship Id="rId9" Type="http://schemas.openxmlformats.org/officeDocument/2006/relationships/chart" Target="../charts/chart22.xml"/><Relationship Id="rId1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95250</xdr:rowOff>
    </xdr:from>
    <xdr:to>
      <xdr:col>6</xdr:col>
      <xdr:colOff>550050</xdr:colOff>
      <xdr:row>13</xdr:row>
      <xdr:rowOff>138750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152400</xdr:colOff>
      <xdr:row>0</xdr:row>
      <xdr:rowOff>171450</xdr:rowOff>
    </xdr:from>
    <xdr:to>
      <xdr:col>14</xdr:col>
      <xdr:colOff>454800</xdr:colOff>
      <xdr:row>14</xdr:row>
      <xdr:rowOff>24450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247650</xdr:colOff>
      <xdr:row>15</xdr:row>
      <xdr:rowOff>142875</xdr:rowOff>
    </xdr:from>
    <xdr:to>
      <xdr:col>6</xdr:col>
      <xdr:colOff>550050</xdr:colOff>
      <xdr:row>28</xdr:row>
      <xdr:rowOff>186375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104775</xdr:colOff>
      <xdr:row>16</xdr:row>
      <xdr:rowOff>0</xdr:rowOff>
    </xdr:from>
    <xdr:to>
      <xdr:col>14</xdr:col>
      <xdr:colOff>407175</xdr:colOff>
      <xdr:row>29</xdr:row>
      <xdr:rowOff>43500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285750</xdr:colOff>
      <xdr:row>30</xdr:row>
      <xdr:rowOff>171450</xdr:rowOff>
    </xdr:from>
    <xdr:to>
      <xdr:col>6</xdr:col>
      <xdr:colOff>588150</xdr:colOff>
      <xdr:row>44</xdr:row>
      <xdr:rowOff>24450</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104775</xdr:colOff>
      <xdr:row>30</xdr:row>
      <xdr:rowOff>180975</xdr:rowOff>
    </xdr:from>
    <xdr:to>
      <xdr:col>14</xdr:col>
      <xdr:colOff>407175</xdr:colOff>
      <xdr:row>44</xdr:row>
      <xdr:rowOff>33975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295275</xdr:colOff>
      <xdr:row>45</xdr:row>
      <xdr:rowOff>123825</xdr:rowOff>
    </xdr:from>
    <xdr:to>
      <xdr:col>6</xdr:col>
      <xdr:colOff>597675</xdr:colOff>
      <xdr:row>58</xdr:row>
      <xdr:rowOff>167325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76200</xdr:colOff>
      <xdr:row>45</xdr:row>
      <xdr:rowOff>142875</xdr:rowOff>
    </xdr:from>
    <xdr:to>
      <xdr:col>14</xdr:col>
      <xdr:colOff>378600</xdr:colOff>
      <xdr:row>58</xdr:row>
      <xdr:rowOff>186375</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285750</xdr:colOff>
      <xdr:row>60</xdr:row>
      <xdr:rowOff>114300</xdr:rowOff>
    </xdr:from>
    <xdr:to>
      <xdr:col>6</xdr:col>
      <xdr:colOff>588150</xdr:colOff>
      <xdr:row>73</xdr:row>
      <xdr:rowOff>157800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66675</xdr:colOff>
      <xdr:row>60</xdr:row>
      <xdr:rowOff>123825</xdr:rowOff>
    </xdr:from>
    <xdr:to>
      <xdr:col>14</xdr:col>
      <xdr:colOff>369075</xdr:colOff>
      <xdr:row>73</xdr:row>
      <xdr:rowOff>167325</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295275</xdr:colOff>
      <xdr:row>75</xdr:row>
      <xdr:rowOff>95250</xdr:rowOff>
    </xdr:from>
    <xdr:to>
      <xdr:col>6</xdr:col>
      <xdr:colOff>597675</xdr:colOff>
      <xdr:row>88</xdr:row>
      <xdr:rowOff>138750</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114300</xdr:colOff>
      <xdr:row>75</xdr:row>
      <xdr:rowOff>47625</xdr:rowOff>
    </xdr:from>
    <xdr:to>
      <xdr:col>14</xdr:col>
      <xdr:colOff>416700</xdr:colOff>
      <xdr:row>88</xdr:row>
      <xdr:rowOff>91125</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600075</xdr:colOff>
      <xdr:row>60</xdr:row>
      <xdr:rowOff>161925</xdr:rowOff>
    </xdr:from>
    <xdr:to>
      <xdr:col>22</xdr:col>
      <xdr:colOff>292875</xdr:colOff>
      <xdr:row>74</xdr:row>
      <xdr:rowOff>14925</xdr:rowOff>
    </xdr:to>
    <xdr:graphicFrame macro="">
      <xdr:nvGraphicFramePr>
        <xdr:cNvPr id="15" name="Chart 14">
          <a:extLst>
            <a:ext uri="{FF2B5EF4-FFF2-40B4-BE49-F238E27FC236}">
              <a16:creationId xmlns:a16="http://schemas.microsoft.com/office/drawing/2014/main" id="{DDD11528-BCF1-4497-AEE6-22F9F4CB7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57150</xdr:rowOff>
    </xdr:from>
    <xdr:to>
      <xdr:col>6</xdr:col>
      <xdr:colOff>397650</xdr:colOff>
      <xdr:row>13</xdr:row>
      <xdr:rowOff>100650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457200</xdr:colOff>
      <xdr:row>0</xdr:row>
      <xdr:rowOff>38100</xdr:rowOff>
    </xdr:from>
    <xdr:to>
      <xdr:col>14</xdr:col>
      <xdr:colOff>150000</xdr:colOff>
      <xdr:row>13</xdr:row>
      <xdr:rowOff>81600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14</xdr:row>
      <xdr:rowOff>161925</xdr:rowOff>
    </xdr:from>
    <xdr:to>
      <xdr:col>6</xdr:col>
      <xdr:colOff>350025</xdr:colOff>
      <xdr:row>28</xdr:row>
      <xdr:rowOff>14925</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428625</xdr:colOff>
      <xdr:row>15</xdr:row>
      <xdr:rowOff>0</xdr:rowOff>
    </xdr:from>
    <xdr:to>
      <xdr:col>14</xdr:col>
      <xdr:colOff>121425</xdr:colOff>
      <xdr:row>28</xdr:row>
      <xdr:rowOff>43500</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29</xdr:row>
      <xdr:rowOff>171450</xdr:rowOff>
    </xdr:from>
    <xdr:to>
      <xdr:col>6</xdr:col>
      <xdr:colOff>378600</xdr:colOff>
      <xdr:row>43</xdr:row>
      <xdr:rowOff>24450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466725</xdr:colOff>
      <xdr:row>29</xdr:row>
      <xdr:rowOff>171450</xdr:rowOff>
    </xdr:from>
    <xdr:to>
      <xdr:col>14</xdr:col>
      <xdr:colOff>159525</xdr:colOff>
      <xdr:row>43</xdr:row>
      <xdr:rowOff>24450</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44</xdr:row>
      <xdr:rowOff>95250</xdr:rowOff>
    </xdr:from>
    <xdr:to>
      <xdr:col>6</xdr:col>
      <xdr:colOff>321450</xdr:colOff>
      <xdr:row>57</xdr:row>
      <xdr:rowOff>138750</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428625</xdr:colOff>
      <xdr:row>44</xdr:row>
      <xdr:rowOff>95250</xdr:rowOff>
    </xdr:from>
    <xdr:to>
      <xdr:col>14</xdr:col>
      <xdr:colOff>121425</xdr:colOff>
      <xdr:row>57</xdr:row>
      <xdr:rowOff>138750</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38100</xdr:colOff>
      <xdr:row>59</xdr:row>
      <xdr:rowOff>57150</xdr:rowOff>
    </xdr:from>
    <xdr:to>
      <xdr:col>6</xdr:col>
      <xdr:colOff>340500</xdr:colOff>
      <xdr:row>72</xdr:row>
      <xdr:rowOff>100650</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457200</xdr:colOff>
      <xdr:row>59</xdr:row>
      <xdr:rowOff>38100</xdr:rowOff>
    </xdr:from>
    <xdr:to>
      <xdr:col>14</xdr:col>
      <xdr:colOff>150000</xdr:colOff>
      <xdr:row>72</xdr:row>
      <xdr:rowOff>81600</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19050</xdr:colOff>
      <xdr:row>74</xdr:row>
      <xdr:rowOff>38100</xdr:rowOff>
    </xdr:from>
    <xdr:to>
      <xdr:col>6</xdr:col>
      <xdr:colOff>321450</xdr:colOff>
      <xdr:row>87</xdr:row>
      <xdr:rowOff>81600</xdr:rowOff>
    </xdr:to>
    <xdr:graphicFrame macro="">
      <xdr:nvGraphicFramePr>
        <xdr:cNvPr id="12" name="Chart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438150</xdr:colOff>
      <xdr:row>73</xdr:row>
      <xdr:rowOff>180975</xdr:rowOff>
    </xdr:from>
    <xdr:to>
      <xdr:col>14</xdr:col>
      <xdr:colOff>130950</xdr:colOff>
      <xdr:row>87</xdr:row>
      <xdr:rowOff>33975</xdr:rowOff>
    </xdr:to>
    <xdr:graphicFrame macro="">
      <xdr:nvGraphicFramePr>
        <xdr:cNvPr id="13" name="Chart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89</xdr:row>
      <xdr:rowOff>0</xdr:rowOff>
    </xdr:from>
    <xdr:to>
      <xdr:col>6</xdr:col>
      <xdr:colOff>330975</xdr:colOff>
      <xdr:row>102</xdr:row>
      <xdr:rowOff>43500</xdr:rowOff>
    </xdr:to>
    <xdr:graphicFrame macro="">
      <xdr:nvGraphicFramePr>
        <xdr:cNvPr id="14" name="Chart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142875</xdr:colOff>
      <xdr:row>29</xdr:row>
      <xdr:rowOff>76200</xdr:rowOff>
    </xdr:from>
    <xdr:to>
      <xdr:col>21</xdr:col>
      <xdr:colOff>445275</xdr:colOff>
      <xdr:row>42</xdr:row>
      <xdr:rowOff>119700</xdr:rowOff>
    </xdr:to>
    <xdr:graphicFrame macro="">
      <xdr:nvGraphicFramePr>
        <xdr:cNvPr id="16" name="Chart 15">
          <a:extLst>
            <a:ext uri="{FF2B5EF4-FFF2-40B4-BE49-F238E27FC236}">
              <a16:creationId xmlns:a16="http://schemas.microsoft.com/office/drawing/2014/main" id="{EA8DE464-9F80-4A3A-8021-E700AE7B80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22</xdr:col>
      <xdr:colOff>28575</xdr:colOff>
      <xdr:row>29</xdr:row>
      <xdr:rowOff>66675</xdr:rowOff>
    </xdr:from>
    <xdr:to>
      <xdr:col>28</xdr:col>
      <xdr:colOff>330975</xdr:colOff>
      <xdr:row>42</xdr:row>
      <xdr:rowOff>110175</xdr:rowOff>
    </xdr:to>
    <xdr:graphicFrame macro="">
      <xdr:nvGraphicFramePr>
        <xdr:cNvPr id="17" name="Chart 16">
          <a:extLst>
            <a:ext uri="{FF2B5EF4-FFF2-40B4-BE49-F238E27FC236}">
              <a16:creationId xmlns:a16="http://schemas.microsoft.com/office/drawing/2014/main" id="{0532D221-A330-4A3D-BB47-411B99ADF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105</xdr:row>
      <xdr:rowOff>0</xdr:rowOff>
    </xdr:from>
    <xdr:to>
      <xdr:col>6</xdr:col>
      <xdr:colOff>302400</xdr:colOff>
      <xdr:row>118</xdr:row>
      <xdr:rowOff>43500</xdr:rowOff>
    </xdr:to>
    <xdr:graphicFrame macro="">
      <xdr:nvGraphicFramePr>
        <xdr:cNvPr id="18" name="Chart 17">
          <a:extLst>
            <a:ext uri="{FF2B5EF4-FFF2-40B4-BE49-F238E27FC236}">
              <a16:creationId xmlns:a16="http://schemas.microsoft.com/office/drawing/2014/main" id="{E1EBF3DA-A463-4570-85EC-DA437C9424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314325</xdr:colOff>
      <xdr:row>104</xdr:row>
      <xdr:rowOff>161925</xdr:rowOff>
    </xdr:from>
    <xdr:to>
      <xdr:col>14</xdr:col>
      <xdr:colOff>7125</xdr:colOff>
      <xdr:row>118</xdr:row>
      <xdr:rowOff>14925</xdr:rowOff>
    </xdr:to>
    <xdr:graphicFrame macro="">
      <xdr:nvGraphicFramePr>
        <xdr:cNvPr id="19" name="Chart 18">
          <a:extLst>
            <a:ext uri="{FF2B5EF4-FFF2-40B4-BE49-F238E27FC236}">
              <a16:creationId xmlns:a16="http://schemas.microsoft.com/office/drawing/2014/main" id="{B9A450DD-EE33-40A0-B880-C6651DECEC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121</xdr:row>
      <xdr:rowOff>0</xdr:rowOff>
    </xdr:from>
    <xdr:to>
      <xdr:col>6</xdr:col>
      <xdr:colOff>302400</xdr:colOff>
      <xdr:row>134</xdr:row>
      <xdr:rowOff>43500</xdr:rowOff>
    </xdr:to>
    <xdr:graphicFrame macro="">
      <xdr:nvGraphicFramePr>
        <xdr:cNvPr id="20" name="Chart 19">
          <a:extLst>
            <a:ext uri="{FF2B5EF4-FFF2-40B4-BE49-F238E27FC236}">
              <a16:creationId xmlns:a16="http://schemas.microsoft.com/office/drawing/2014/main" id="{2E941A92-49F6-4E9D-AA00-E7377FE688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j8capita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D9"/>
  <sheetViews>
    <sheetView tabSelected="1" workbookViewId="0">
      <selection activeCell="C3" sqref="C3"/>
    </sheetView>
  </sheetViews>
  <sheetFormatPr defaultRowHeight="15" x14ac:dyDescent="0.25"/>
  <cols>
    <col min="4" max="4" width="97.140625" customWidth="1"/>
  </cols>
  <sheetData>
    <row r="3" spans="4:4" ht="15.75" thickBot="1" x14ac:dyDescent="0.3"/>
    <row r="4" spans="4:4" x14ac:dyDescent="0.25">
      <c r="D4" s="138" t="s">
        <v>296</v>
      </c>
    </row>
    <row r="5" spans="4:4" ht="48.75" x14ac:dyDescent="0.25">
      <c r="D5" s="139" t="s">
        <v>297</v>
      </c>
    </row>
    <row r="6" spans="4:4" ht="84.75" x14ac:dyDescent="0.25">
      <c r="D6" s="139" t="s">
        <v>298</v>
      </c>
    </row>
    <row r="7" spans="4:4" ht="144.75" x14ac:dyDescent="0.25">
      <c r="D7" s="139" t="s">
        <v>299</v>
      </c>
    </row>
    <row r="8" spans="4:4" x14ac:dyDescent="0.25">
      <c r="D8" s="139" t="s">
        <v>300</v>
      </c>
    </row>
    <row r="9" spans="4:4" ht="49.5" thickBot="1" x14ac:dyDescent="0.3">
      <c r="D9" s="140" t="s">
        <v>301</v>
      </c>
    </row>
  </sheetData>
  <hyperlinks>
    <hyperlink ref="D9" r:id="rId1" display="http://www.j8capital.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11"/>
  <sheetViews>
    <sheetView zoomScaleNormal="100" workbookViewId="0">
      <pane ySplit="4" topLeftCell="A5" activePane="bottomLeft" state="frozen"/>
      <selection pane="bottomLeft" activeCell="N7" sqref="N7"/>
    </sheetView>
  </sheetViews>
  <sheetFormatPr defaultRowHeight="12" x14ac:dyDescent="0.2"/>
  <cols>
    <col min="1" max="1" width="9.85546875" style="9" customWidth="1"/>
    <col min="2" max="2" width="61" style="9" customWidth="1"/>
    <col min="3" max="3" width="13.42578125" style="9" bestFit="1" customWidth="1"/>
    <col min="4" max="4" width="10" style="16" bestFit="1" customWidth="1"/>
    <col min="5" max="5" width="9.140625" style="9"/>
    <col min="6" max="6" width="11.5703125" style="19" bestFit="1" customWidth="1"/>
    <col min="7" max="7" width="11.5703125" style="24" customWidth="1"/>
    <col min="8" max="8" width="11.5703125" style="19" customWidth="1"/>
    <col min="9" max="9" width="11.5703125" style="25" customWidth="1"/>
    <col min="10" max="10" width="10.5703125" style="26" customWidth="1"/>
    <col min="11" max="11" width="10.7109375" style="9" customWidth="1"/>
    <col min="12" max="12" width="24.85546875" style="9" customWidth="1"/>
    <col min="13" max="13" width="8.7109375" style="9" customWidth="1"/>
    <col min="14" max="14" width="12.42578125" style="9" customWidth="1"/>
    <col min="15" max="15" width="29.42578125" style="9" bestFit="1" customWidth="1"/>
    <col min="16" max="18" width="12.7109375" style="9" customWidth="1"/>
    <col min="19" max="19" width="15.140625" style="9" bestFit="1" customWidth="1"/>
    <col min="20" max="260" width="9.140625" style="9"/>
    <col min="261" max="261" width="43.85546875" style="9" customWidth="1"/>
    <col min="262" max="262" width="8.42578125" style="9" customWidth="1"/>
    <col min="263" max="263" width="11.140625" style="9" customWidth="1"/>
    <col min="264" max="265" width="9.140625" style="9"/>
    <col min="266" max="266" width="8.7109375" style="9" customWidth="1"/>
    <col min="267" max="267" width="30.7109375" style="9" customWidth="1"/>
    <col min="268" max="268" width="2.140625" style="9" customWidth="1"/>
    <col min="269" max="269" width="8.7109375" style="9" customWidth="1"/>
    <col min="270" max="270" width="30.7109375" style="9" customWidth="1"/>
    <col min="271" max="274" width="12.7109375" style="9" customWidth="1"/>
    <col min="275" max="275" width="15.140625" style="9" bestFit="1" customWidth="1"/>
    <col min="276" max="516" width="9.140625" style="9"/>
    <col min="517" max="517" width="43.85546875" style="9" customWidth="1"/>
    <col min="518" max="518" width="8.42578125" style="9" customWidth="1"/>
    <col min="519" max="519" width="11.140625" style="9" customWidth="1"/>
    <col min="520" max="521" width="9.140625" style="9"/>
    <col min="522" max="522" width="8.7109375" style="9" customWidth="1"/>
    <col min="523" max="523" width="30.7109375" style="9" customWidth="1"/>
    <col min="524" max="524" width="2.140625" style="9" customWidth="1"/>
    <col min="525" max="525" width="8.7109375" style="9" customWidth="1"/>
    <col min="526" max="526" width="30.7109375" style="9" customWidth="1"/>
    <col min="527" max="530" width="12.7109375" style="9" customWidth="1"/>
    <col min="531" max="531" width="15.140625" style="9" bestFit="1" customWidth="1"/>
    <col min="532" max="772" width="9.140625" style="9"/>
    <col min="773" max="773" width="43.85546875" style="9" customWidth="1"/>
    <col min="774" max="774" width="8.42578125" style="9" customWidth="1"/>
    <col min="775" max="775" width="11.140625" style="9" customWidth="1"/>
    <col min="776" max="777" width="9.140625" style="9"/>
    <col min="778" max="778" width="8.7109375" style="9" customWidth="1"/>
    <col min="779" max="779" width="30.7109375" style="9" customWidth="1"/>
    <col min="780" max="780" width="2.140625" style="9" customWidth="1"/>
    <col min="781" max="781" width="8.7109375" style="9" customWidth="1"/>
    <col min="782" max="782" width="30.7109375" style="9" customWidth="1"/>
    <col min="783" max="786" width="12.7109375" style="9" customWidth="1"/>
    <col min="787" max="787" width="15.140625" style="9" bestFit="1" customWidth="1"/>
    <col min="788" max="1028" width="9.140625" style="9"/>
    <col min="1029" max="1029" width="43.85546875" style="9" customWidth="1"/>
    <col min="1030" max="1030" width="8.42578125" style="9" customWidth="1"/>
    <col min="1031" max="1031" width="11.140625" style="9" customWidth="1"/>
    <col min="1032" max="1033" width="9.140625" style="9"/>
    <col min="1034" max="1034" width="8.7109375" style="9" customWidth="1"/>
    <col min="1035" max="1035" width="30.7109375" style="9" customWidth="1"/>
    <col min="1036" max="1036" width="2.140625" style="9" customWidth="1"/>
    <col min="1037" max="1037" width="8.7109375" style="9" customWidth="1"/>
    <col min="1038" max="1038" width="30.7109375" style="9" customWidth="1"/>
    <col min="1039" max="1042" width="12.7109375" style="9" customWidth="1"/>
    <col min="1043" max="1043" width="15.140625" style="9" bestFit="1" customWidth="1"/>
    <col min="1044" max="1284" width="9.140625" style="9"/>
    <col min="1285" max="1285" width="43.85546875" style="9" customWidth="1"/>
    <col min="1286" max="1286" width="8.42578125" style="9" customWidth="1"/>
    <col min="1287" max="1287" width="11.140625" style="9" customWidth="1"/>
    <col min="1288" max="1289" width="9.140625" style="9"/>
    <col min="1290" max="1290" width="8.7109375" style="9" customWidth="1"/>
    <col min="1291" max="1291" width="30.7109375" style="9" customWidth="1"/>
    <col min="1292" max="1292" width="2.140625" style="9" customWidth="1"/>
    <col min="1293" max="1293" width="8.7109375" style="9" customWidth="1"/>
    <col min="1294" max="1294" width="30.7109375" style="9" customWidth="1"/>
    <col min="1295" max="1298" width="12.7109375" style="9" customWidth="1"/>
    <col min="1299" max="1299" width="15.140625" style="9" bestFit="1" customWidth="1"/>
    <col min="1300" max="1540" width="9.140625" style="9"/>
    <col min="1541" max="1541" width="43.85546875" style="9" customWidth="1"/>
    <col min="1542" max="1542" width="8.42578125" style="9" customWidth="1"/>
    <col min="1543" max="1543" width="11.140625" style="9" customWidth="1"/>
    <col min="1544" max="1545" width="9.140625" style="9"/>
    <col min="1546" max="1546" width="8.7109375" style="9" customWidth="1"/>
    <col min="1547" max="1547" width="30.7109375" style="9" customWidth="1"/>
    <col min="1548" max="1548" width="2.140625" style="9" customWidth="1"/>
    <col min="1549" max="1549" width="8.7109375" style="9" customWidth="1"/>
    <col min="1550" max="1550" width="30.7109375" style="9" customWidth="1"/>
    <col min="1551" max="1554" width="12.7109375" style="9" customWidth="1"/>
    <col min="1555" max="1555" width="15.140625" style="9" bestFit="1" customWidth="1"/>
    <col min="1556" max="1796" width="9.140625" style="9"/>
    <col min="1797" max="1797" width="43.85546875" style="9" customWidth="1"/>
    <col min="1798" max="1798" width="8.42578125" style="9" customWidth="1"/>
    <col min="1799" max="1799" width="11.140625" style="9" customWidth="1"/>
    <col min="1800" max="1801" width="9.140625" style="9"/>
    <col min="1802" max="1802" width="8.7109375" style="9" customWidth="1"/>
    <col min="1803" max="1803" width="30.7109375" style="9" customWidth="1"/>
    <col min="1804" max="1804" width="2.140625" style="9" customWidth="1"/>
    <col min="1805" max="1805" width="8.7109375" style="9" customWidth="1"/>
    <col min="1806" max="1806" width="30.7109375" style="9" customWidth="1"/>
    <col min="1807" max="1810" width="12.7109375" style="9" customWidth="1"/>
    <col min="1811" max="1811" width="15.140625" style="9" bestFit="1" customWidth="1"/>
    <col min="1812" max="2052" width="9.140625" style="9"/>
    <col min="2053" max="2053" width="43.85546875" style="9" customWidth="1"/>
    <col min="2054" max="2054" width="8.42578125" style="9" customWidth="1"/>
    <col min="2055" max="2055" width="11.140625" style="9" customWidth="1"/>
    <col min="2056" max="2057" width="9.140625" style="9"/>
    <col min="2058" max="2058" width="8.7109375" style="9" customWidth="1"/>
    <col min="2059" max="2059" width="30.7109375" style="9" customWidth="1"/>
    <col min="2060" max="2060" width="2.140625" style="9" customWidth="1"/>
    <col min="2061" max="2061" width="8.7109375" style="9" customWidth="1"/>
    <col min="2062" max="2062" width="30.7109375" style="9" customWidth="1"/>
    <col min="2063" max="2066" width="12.7109375" style="9" customWidth="1"/>
    <col min="2067" max="2067" width="15.140625" style="9" bestFit="1" customWidth="1"/>
    <col min="2068" max="2308" width="9.140625" style="9"/>
    <col min="2309" max="2309" width="43.85546875" style="9" customWidth="1"/>
    <col min="2310" max="2310" width="8.42578125" style="9" customWidth="1"/>
    <col min="2311" max="2311" width="11.140625" style="9" customWidth="1"/>
    <col min="2312" max="2313" width="9.140625" style="9"/>
    <col min="2314" max="2314" width="8.7109375" style="9" customWidth="1"/>
    <col min="2315" max="2315" width="30.7109375" style="9" customWidth="1"/>
    <col min="2316" max="2316" width="2.140625" style="9" customWidth="1"/>
    <col min="2317" max="2317" width="8.7109375" style="9" customWidth="1"/>
    <col min="2318" max="2318" width="30.7109375" style="9" customWidth="1"/>
    <col min="2319" max="2322" width="12.7109375" style="9" customWidth="1"/>
    <col min="2323" max="2323" width="15.140625" style="9" bestFit="1" customWidth="1"/>
    <col min="2324" max="2564" width="9.140625" style="9"/>
    <col min="2565" max="2565" width="43.85546875" style="9" customWidth="1"/>
    <col min="2566" max="2566" width="8.42578125" style="9" customWidth="1"/>
    <col min="2567" max="2567" width="11.140625" style="9" customWidth="1"/>
    <col min="2568" max="2569" width="9.140625" style="9"/>
    <col min="2570" max="2570" width="8.7109375" style="9" customWidth="1"/>
    <col min="2571" max="2571" width="30.7109375" style="9" customWidth="1"/>
    <col min="2572" max="2572" width="2.140625" style="9" customWidth="1"/>
    <col min="2573" max="2573" width="8.7109375" style="9" customWidth="1"/>
    <col min="2574" max="2574" width="30.7109375" style="9" customWidth="1"/>
    <col min="2575" max="2578" width="12.7109375" style="9" customWidth="1"/>
    <col min="2579" max="2579" width="15.140625" style="9" bestFit="1" customWidth="1"/>
    <col min="2580" max="2820" width="9.140625" style="9"/>
    <col min="2821" max="2821" width="43.85546875" style="9" customWidth="1"/>
    <col min="2822" max="2822" width="8.42578125" style="9" customWidth="1"/>
    <col min="2823" max="2823" width="11.140625" style="9" customWidth="1"/>
    <col min="2824" max="2825" width="9.140625" style="9"/>
    <col min="2826" max="2826" width="8.7109375" style="9" customWidth="1"/>
    <col min="2827" max="2827" width="30.7109375" style="9" customWidth="1"/>
    <col min="2828" max="2828" width="2.140625" style="9" customWidth="1"/>
    <col min="2829" max="2829" width="8.7109375" style="9" customWidth="1"/>
    <col min="2830" max="2830" width="30.7109375" style="9" customWidth="1"/>
    <col min="2831" max="2834" width="12.7109375" style="9" customWidth="1"/>
    <col min="2835" max="2835" width="15.140625" style="9" bestFit="1" customWidth="1"/>
    <col min="2836" max="3076" width="9.140625" style="9"/>
    <col min="3077" max="3077" width="43.85546875" style="9" customWidth="1"/>
    <col min="3078" max="3078" width="8.42578125" style="9" customWidth="1"/>
    <col min="3079" max="3079" width="11.140625" style="9" customWidth="1"/>
    <col min="3080" max="3081" width="9.140625" style="9"/>
    <col min="3082" max="3082" width="8.7109375" style="9" customWidth="1"/>
    <col min="3083" max="3083" width="30.7109375" style="9" customWidth="1"/>
    <col min="3084" max="3084" width="2.140625" style="9" customWidth="1"/>
    <col min="3085" max="3085" width="8.7109375" style="9" customWidth="1"/>
    <col min="3086" max="3086" width="30.7109375" style="9" customWidth="1"/>
    <col min="3087" max="3090" width="12.7109375" style="9" customWidth="1"/>
    <col min="3091" max="3091" width="15.140625" style="9" bestFit="1" customWidth="1"/>
    <col min="3092" max="3332" width="9.140625" style="9"/>
    <col min="3333" max="3333" width="43.85546875" style="9" customWidth="1"/>
    <col min="3334" max="3334" width="8.42578125" style="9" customWidth="1"/>
    <col min="3335" max="3335" width="11.140625" style="9" customWidth="1"/>
    <col min="3336" max="3337" width="9.140625" style="9"/>
    <col min="3338" max="3338" width="8.7109375" style="9" customWidth="1"/>
    <col min="3339" max="3339" width="30.7109375" style="9" customWidth="1"/>
    <col min="3340" max="3340" width="2.140625" style="9" customWidth="1"/>
    <col min="3341" max="3341" width="8.7109375" style="9" customWidth="1"/>
    <col min="3342" max="3342" width="30.7109375" style="9" customWidth="1"/>
    <col min="3343" max="3346" width="12.7109375" style="9" customWidth="1"/>
    <col min="3347" max="3347" width="15.140625" style="9" bestFit="1" customWidth="1"/>
    <col min="3348" max="3588" width="9.140625" style="9"/>
    <col min="3589" max="3589" width="43.85546875" style="9" customWidth="1"/>
    <col min="3590" max="3590" width="8.42578125" style="9" customWidth="1"/>
    <col min="3591" max="3591" width="11.140625" style="9" customWidth="1"/>
    <col min="3592" max="3593" width="9.140625" style="9"/>
    <col min="3594" max="3594" width="8.7109375" style="9" customWidth="1"/>
    <col min="3595" max="3595" width="30.7109375" style="9" customWidth="1"/>
    <col min="3596" max="3596" width="2.140625" style="9" customWidth="1"/>
    <col min="3597" max="3597" width="8.7109375" style="9" customWidth="1"/>
    <col min="3598" max="3598" width="30.7109375" style="9" customWidth="1"/>
    <col min="3599" max="3602" width="12.7109375" style="9" customWidth="1"/>
    <col min="3603" max="3603" width="15.140625" style="9" bestFit="1" customWidth="1"/>
    <col min="3604" max="3844" width="9.140625" style="9"/>
    <col min="3845" max="3845" width="43.85546875" style="9" customWidth="1"/>
    <col min="3846" max="3846" width="8.42578125" style="9" customWidth="1"/>
    <col min="3847" max="3847" width="11.140625" style="9" customWidth="1"/>
    <col min="3848" max="3849" width="9.140625" style="9"/>
    <col min="3850" max="3850" width="8.7109375" style="9" customWidth="1"/>
    <col min="3851" max="3851" width="30.7109375" style="9" customWidth="1"/>
    <col min="3852" max="3852" width="2.140625" style="9" customWidth="1"/>
    <col min="3853" max="3853" width="8.7109375" style="9" customWidth="1"/>
    <col min="3854" max="3854" width="30.7109375" style="9" customWidth="1"/>
    <col min="3855" max="3858" width="12.7109375" style="9" customWidth="1"/>
    <col min="3859" max="3859" width="15.140625" style="9" bestFit="1" customWidth="1"/>
    <col min="3860" max="4100" width="9.140625" style="9"/>
    <col min="4101" max="4101" width="43.85546875" style="9" customWidth="1"/>
    <col min="4102" max="4102" width="8.42578125" style="9" customWidth="1"/>
    <col min="4103" max="4103" width="11.140625" style="9" customWidth="1"/>
    <col min="4104" max="4105" width="9.140625" style="9"/>
    <col min="4106" max="4106" width="8.7109375" style="9" customWidth="1"/>
    <col min="4107" max="4107" width="30.7109375" style="9" customWidth="1"/>
    <col min="4108" max="4108" width="2.140625" style="9" customWidth="1"/>
    <col min="4109" max="4109" width="8.7109375" style="9" customWidth="1"/>
    <col min="4110" max="4110" width="30.7109375" style="9" customWidth="1"/>
    <col min="4111" max="4114" width="12.7109375" style="9" customWidth="1"/>
    <col min="4115" max="4115" width="15.140625" style="9" bestFit="1" customWidth="1"/>
    <col min="4116" max="4356" width="9.140625" style="9"/>
    <col min="4357" max="4357" width="43.85546875" style="9" customWidth="1"/>
    <col min="4358" max="4358" width="8.42578125" style="9" customWidth="1"/>
    <col min="4359" max="4359" width="11.140625" style="9" customWidth="1"/>
    <col min="4360" max="4361" width="9.140625" style="9"/>
    <col min="4362" max="4362" width="8.7109375" style="9" customWidth="1"/>
    <col min="4363" max="4363" width="30.7109375" style="9" customWidth="1"/>
    <col min="4364" max="4364" width="2.140625" style="9" customWidth="1"/>
    <col min="4365" max="4365" width="8.7109375" style="9" customWidth="1"/>
    <col min="4366" max="4366" width="30.7109375" style="9" customWidth="1"/>
    <col min="4367" max="4370" width="12.7109375" style="9" customWidth="1"/>
    <col min="4371" max="4371" width="15.140625" style="9" bestFit="1" customWidth="1"/>
    <col min="4372" max="4612" width="9.140625" style="9"/>
    <col min="4613" max="4613" width="43.85546875" style="9" customWidth="1"/>
    <col min="4614" max="4614" width="8.42578125" style="9" customWidth="1"/>
    <col min="4615" max="4615" width="11.140625" style="9" customWidth="1"/>
    <col min="4616" max="4617" width="9.140625" style="9"/>
    <col min="4618" max="4618" width="8.7109375" style="9" customWidth="1"/>
    <col min="4619" max="4619" width="30.7109375" style="9" customWidth="1"/>
    <col min="4620" max="4620" width="2.140625" style="9" customWidth="1"/>
    <col min="4621" max="4621" width="8.7109375" style="9" customWidth="1"/>
    <col min="4622" max="4622" width="30.7109375" style="9" customWidth="1"/>
    <col min="4623" max="4626" width="12.7109375" style="9" customWidth="1"/>
    <col min="4627" max="4627" width="15.140625" style="9" bestFit="1" customWidth="1"/>
    <col min="4628" max="4868" width="9.140625" style="9"/>
    <col min="4869" max="4869" width="43.85546875" style="9" customWidth="1"/>
    <col min="4870" max="4870" width="8.42578125" style="9" customWidth="1"/>
    <col min="4871" max="4871" width="11.140625" style="9" customWidth="1"/>
    <col min="4872" max="4873" width="9.140625" style="9"/>
    <col min="4874" max="4874" width="8.7109375" style="9" customWidth="1"/>
    <col min="4875" max="4875" width="30.7109375" style="9" customWidth="1"/>
    <col min="4876" max="4876" width="2.140625" style="9" customWidth="1"/>
    <col min="4877" max="4877" width="8.7109375" style="9" customWidth="1"/>
    <col min="4878" max="4878" width="30.7109375" style="9" customWidth="1"/>
    <col min="4879" max="4882" width="12.7109375" style="9" customWidth="1"/>
    <col min="4883" max="4883" width="15.140625" style="9" bestFit="1" customWidth="1"/>
    <col min="4884" max="5124" width="9.140625" style="9"/>
    <col min="5125" max="5125" width="43.85546875" style="9" customWidth="1"/>
    <col min="5126" max="5126" width="8.42578125" style="9" customWidth="1"/>
    <col min="5127" max="5127" width="11.140625" style="9" customWidth="1"/>
    <col min="5128" max="5129" width="9.140625" style="9"/>
    <col min="5130" max="5130" width="8.7109375" style="9" customWidth="1"/>
    <col min="5131" max="5131" width="30.7109375" style="9" customWidth="1"/>
    <col min="5132" max="5132" width="2.140625" style="9" customWidth="1"/>
    <col min="5133" max="5133" width="8.7109375" style="9" customWidth="1"/>
    <col min="5134" max="5134" width="30.7109375" style="9" customWidth="1"/>
    <col min="5135" max="5138" width="12.7109375" style="9" customWidth="1"/>
    <col min="5139" max="5139" width="15.140625" style="9" bestFit="1" customWidth="1"/>
    <col min="5140" max="5380" width="9.140625" style="9"/>
    <col min="5381" max="5381" width="43.85546875" style="9" customWidth="1"/>
    <col min="5382" max="5382" width="8.42578125" style="9" customWidth="1"/>
    <col min="5383" max="5383" width="11.140625" style="9" customWidth="1"/>
    <col min="5384" max="5385" width="9.140625" style="9"/>
    <col min="5386" max="5386" width="8.7109375" style="9" customWidth="1"/>
    <col min="5387" max="5387" width="30.7109375" style="9" customWidth="1"/>
    <col min="5388" max="5388" width="2.140625" style="9" customWidth="1"/>
    <col min="5389" max="5389" width="8.7109375" style="9" customWidth="1"/>
    <col min="5390" max="5390" width="30.7109375" style="9" customWidth="1"/>
    <col min="5391" max="5394" width="12.7109375" style="9" customWidth="1"/>
    <col min="5395" max="5395" width="15.140625" style="9" bestFit="1" customWidth="1"/>
    <col min="5396" max="5636" width="9.140625" style="9"/>
    <col min="5637" max="5637" width="43.85546875" style="9" customWidth="1"/>
    <col min="5638" max="5638" width="8.42578125" style="9" customWidth="1"/>
    <col min="5639" max="5639" width="11.140625" style="9" customWidth="1"/>
    <col min="5640" max="5641" width="9.140625" style="9"/>
    <col min="5642" max="5642" width="8.7109375" style="9" customWidth="1"/>
    <col min="5643" max="5643" width="30.7109375" style="9" customWidth="1"/>
    <col min="5644" max="5644" width="2.140625" style="9" customWidth="1"/>
    <col min="5645" max="5645" width="8.7109375" style="9" customWidth="1"/>
    <col min="5646" max="5646" width="30.7109375" style="9" customWidth="1"/>
    <col min="5647" max="5650" width="12.7109375" style="9" customWidth="1"/>
    <col min="5651" max="5651" width="15.140625" style="9" bestFit="1" customWidth="1"/>
    <col min="5652" max="5892" width="9.140625" style="9"/>
    <col min="5893" max="5893" width="43.85546875" style="9" customWidth="1"/>
    <col min="5894" max="5894" width="8.42578125" style="9" customWidth="1"/>
    <col min="5895" max="5895" width="11.140625" style="9" customWidth="1"/>
    <col min="5896" max="5897" width="9.140625" style="9"/>
    <col min="5898" max="5898" width="8.7109375" style="9" customWidth="1"/>
    <col min="5899" max="5899" width="30.7109375" style="9" customWidth="1"/>
    <col min="5900" max="5900" width="2.140625" style="9" customWidth="1"/>
    <col min="5901" max="5901" width="8.7109375" style="9" customWidth="1"/>
    <col min="5902" max="5902" width="30.7109375" style="9" customWidth="1"/>
    <col min="5903" max="5906" width="12.7109375" style="9" customWidth="1"/>
    <col min="5907" max="5907" width="15.140625" style="9" bestFit="1" customWidth="1"/>
    <col min="5908" max="6148" width="9.140625" style="9"/>
    <col min="6149" max="6149" width="43.85546875" style="9" customWidth="1"/>
    <col min="6150" max="6150" width="8.42578125" style="9" customWidth="1"/>
    <col min="6151" max="6151" width="11.140625" style="9" customWidth="1"/>
    <col min="6152" max="6153" width="9.140625" style="9"/>
    <col min="6154" max="6154" width="8.7109375" style="9" customWidth="1"/>
    <col min="6155" max="6155" width="30.7109375" style="9" customWidth="1"/>
    <col min="6156" max="6156" width="2.140625" style="9" customWidth="1"/>
    <col min="6157" max="6157" width="8.7109375" style="9" customWidth="1"/>
    <col min="6158" max="6158" width="30.7109375" style="9" customWidth="1"/>
    <col min="6159" max="6162" width="12.7109375" style="9" customWidth="1"/>
    <col min="6163" max="6163" width="15.140625" style="9" bestFit="1" customWidth="1"/>
    <col min="6164" max="6404" width="9.140625" style="9"/>
    <col min="6405" max="6405" width="43.85546875" style="9" customWidth="1"/>
    <col min="6406" max="6406" width="8.42578125" style="9" customWidth="1"/>
    <col min="6407" max="6407" width="11.140625" style="9" customWidth="1"/>
    <col min="6408" max="6409" width="9.140625" style="9"/>
    <col min="6410" max="6410" width="8.7109375" style="9" customWidth="1"/>
    <col min="6411" max="6411" width="30.7109375" style="9" customWidth="1"/>
    <col min="6412" max="6412" width="2.140625" style="9" customWidth="1"/>
    <col min="6413" max="6413" width="8.7109375" style="9" customWidth="1"/>
    <col min="6414" max="6414" width="30.7109375" style="9" customWidth="1"/>
    <col min="6415" max="6418" width="12.7109375" style="9" customWidth="1"/>
    <col min="6419" max="6419" width="15.140625" style="9" bestFit="1" customWidth="1"/>
    <col min="6420" max="6660" width="9.140625" style="9"/>
    <col min="6661" max="6661" width="43.85546875" style="9" customWidth="1"/>
    <col min="6662" max="6662" width="8.42578125" style="9" customWidth="1"/>
    <col min="6663" max="6663" width="11.140625" style="9" customWidth="1"/>
    <col min="6664" max="6665" width="9.140625" style="9"/>
    <col min="6666" max="6666" width="8.7109375" style="9" customWidth="1"/>
    <col min="6667" max="6667" width="30.7109375" style="9" customWidth="1"/>
    <col min="6668" max="6668" width="2.140625" style="9" customWidth="1"/>
    <col min="6669" max="6669" width="8.7109375" style="9" customWidth="1"/>
    <col min="6670" max="6670" width="30.7109375" style="9" customWidth="1"/>
    <col min="6671" max="6674" width="12.7109375" style="9" customWidth="1"/>
    <col min="6675" max="6675" width="15.140625" style="9" bestFit="1" customWidth="1"/>
    <col min="6676" max="6916" width="9.140625" style="9"/>
    <col min="6917" max="6917" width="43.85546875" style="9" customWidth="1"/>
    <col min="6918" max="6918" width="8.42578125" style="9" customWidth="1"/>
    <col min="6919" max="6919" width="11.140625" style="9" customWidth="1"/>
    <col min="6920" max="6921" width="9.140625" style="9"/>
    <col min="6922" max="6922" width="8.7109375" style="9" customWidth="1"/>
    <col min="6923" max="6923" width="30.7109375" style="9" customWidth="1"/>
    <col min="6924" max="6924" width="2.140625" style="9" customWidth="1"/>
    <col min="6925" max="6925" width="8.7109375" style="9" customWidth="1"/>
    <col min="6926" max="6926" width="30.7109375" style="9" customWidth="1"/>
    <col min="6927" max="6930" width="12.7109375" style="9" customWidth="1"/>
    <col min="6931" max="6931" width="15.140625" style="9" bestFit="1" customWidth="1"/>
    <col min="6932" max="7172" width="9.140625" style="9"/>
    <col min="7173" max="7173" width="43.85546875" style="9" customWidth="1"/>
    <col min="7174" max="7174" width="8.42578125" style="9" customWidth="1"/>
    <col min="7175" max="7175" width="11.140625" style="9" customWidth="1"/>
    <col min="7176" max="7177" width="9.140625" style="9"/>
    <col min="7178" max="7178" width="8.7109375" style="9" customWidth="1"/>
    <col min="7179" max="7179" width="30.7109375" style="9" customWidth="1"/>
    <col min="7180" max="7180" width="2.140625" style="9" customWidth="1"/>
    <col min="7181" max="7181" width="8.7109375" style="9" customWidth="1"/>
    <col min="7182" max="7182" width="30.7109375" style="9" customWidth="1"/>
    <col min="7183" max="7186" width="12.7109375" style="9" customWidth="1"/>
    <col min="7187" max="7187" width="15.140625" style="9" bestFit="1" customWidth="1"/>
    <col min="7188" max="7428" width="9.140625" style="9"/>
    <col min="7429" max="7429" width="43.85546875" style="9" customWidth="1"/>
    <col min="7430" max="7430" width="8.42578125" style="9" customWidth="1"/>
    <col min="7431" max="7431" width="11.140625" style="9" customWidth="1"/>
    <col min="7432" max="7433" width="9.140625" style="9"/>
    <col min="7434" max="7434" width="8.7109375" style="9" customWidth="1"/>
    <col min="7435" max="7435" width="30.7109375" style="9" customWidth="1"/>
    <col min="7436" max="7436" width="2.140625" style="9" customWidth="1"/>
    <col min="7437" max="7437" width="8.7109375" style="9" customWidth="1"/>
    <col min="7438" max="7438" width="30.7109375" style="9" customWidth="1"/>
    <col min="7439" max="7442" width="12.7109375" style="9" customWidth="1"/>
    <col min="7443" max="7443" width="15.140625" style="9" bestFit="1" customWidth="1"/>
    <col min="7444" max="7684" width="9.140625" style="9"/>
    <col min="7685" max="7685" width="43.85546875" style="9" customWidth="1"/>
    <col min="7686" max="7686" width="8.42578125" style="9" customWidth="1"/>
    <col min="7687" max="7687" width="11.140625" style="9" customWidth="1"/>
    <col min="7688" max="7689" width="9.140625" style="9"/>
    <col min="7690" max="7690" width="8.7109375" style="9" customWidth="1"/>
    <col min="7691" max="7691" width="30.7109375" style="9" customWidth="1"/>
    <col min="7692" max="7692" width="2.140625" style="9" customWidth="1"/>
    <col min="7693" max="7693" width="8.7109375" style="9" customWidth="1"/>
    <col min="7694" max="7694" width="30.7109375" style="9" customWidth="1"/>
    <col min="7695" max="7698" width="12.7109375" style="9" customWidth="1"/>
    <col min="7699" max="7699" width="15.140625" style="9" bestFit="1" customWidth="1"/>
    <col min="7700" max="7940" width="9.140625" style="9"/>
    <col min="7941" max="7941" width="43.85546875" style="9" customWidth="1"/>
    <col min="7942" max="7942" width="8.42578125" style="9" customWidth="1"/>
    <col min="7943" max="7943" width="11.140625" style="9" customWidth="1"/>
    <col min="7944" max="7945" width="9.140625" style="9"/>
    <col min="7946" max="7946" width="8.7109375" style="9" customWidth="1"/>
    <col min="7947" max="7947" width="30.7109375" style="9" customWidth="1"/>
    <col min="7948" max="7948" width="2.140625" style="9" customWidth="1"/>
    <col min="7949" max="7949" width="8.7109375" style="9" customWidth="1"/>
    <col min="7950" max="7950" width="30.7109375" style="9" customWidth="1"/>
    <col min="7951" max="7954" width="12.7109375" style="9" customWidth="1"/>
    <col min="7955" max="7955" width="15.140625" style="9" bestFit="1" customWidth="1"/>
    <col min="7956" max="8196" width="9.140625" style="9"/>
    <col min="8197" max="8197" width="43.85546875" style="9" customWidth="1"/>
    <col min="8198" max="8198" width="8.42578125" style="9" customWidth="1"/>
    <col min="8199" max="8199" width="11.140625" style="9" customWidth="1"/>
    <col min="8200" max="8201" width="9.140625" style="9"/>
    <col min="8202" max="8202" width="8.7109375" style="9" customWidth="1"/>
    <col min="8203" max="8203" width="30.7109375" style="9" customWidth="1"/>
    <col min="8204" max="8204" width="2.140625" style="9" customWidth="1"/>
    <col min="8205" max="8205" width="8.7109375" style="9" customWidth="1"/>
    <col min="8206" max="8206" width="30.7109375" style="9" customWidth="1"/>
    <col min="8207" max="8210" width="12.7109375" style="9" customWidth="1"/>
    <col min="8211" max="8211" width="15.140625" style="9" bestFit="1" customWidth="1"/>
    <col min="8212" max="8452" width="9.140625" style="9"/>
    <col min="8453" max="8453" width="43.85546875" style="9" customWidth="1"/>
    <col min="8454" max="8454" width="8.42578125" style="9" customWidth="1"/>
    <col min="8455" max="8455" width="11.140625" style="9" customWidth="1"/>
    <col min="8456" max="8457" width="9.140625" style="9"/>
    <col min="8458" max="8458" width="8.7109375" style="9" customWidth="1"/>
    <col min="8459" max="8459" width="30.7109375" style="9" customWidth="1"/>
    <col min="8460" max="8460" width="2.140625" style="9" customWidth="1"/>
    <col min="8461" max="8461" width="8.7109375" style="9" customWidth="1"/>
    <col min="8462" max="8462" width="30.7109375" style="9" customWidth="1"/>
    <col min="8463" max="8466" width="12.7109375" style="9" customWidth="1"/>
    <col min="8467" max="8467" width="15.140625" style="9" bestFit="1" customWidth="1"/>
    <col min="8468" max="8708" width="9.140625" style="9"/>
    <col min="8709" max="8709" width="43.85546875" style="9" customWidth="1"/>
    <col min="8710" max="8710" width="8.42578125" style="9" customWidth="1"/>
    <col min="8711" max="8711" width="11.140625" style="9" customWidth="1"/>
    <col min="8712" max="8713" width="9.140625" style="9"/>
    <col min="8714" max="8714" width="8.7109375" style="9" customWidth="1"/>
    <col min="8715" max="8715" width="30.7109375" style="9" customWidth="1"/>
    <col min="8716" max="8716" width="2.140625" style="9" customWidth="1"/>
    <col min="8717" max="8717" width="8.7109375" style="9" customWidth="1"/>
    <col min="8718" max="8718" width="30.7109375" style="9" customWidth="1"/>
    <col min="8719" max="8722" width="12.7109375" style="9" customWidth="1"/>
    <col min="8723" max="8723" width="15.140625" style="9" bestFit="1" customWidth="1"/>
    <col min="8724" max="8964" width="9.140625" style="9"/>
    <col min="8965" max="8965" width="43.85546875" style="9" customWidth="1"/>
    <col min="8966" max="8966" width="8.42578125" style="9" customWidth="1"/>
    <col min="8967" max="8967" width="11.140625" style="9" customWidth="1"/>
    <col min="8968" max="8969" width="9.140625" style="9"/>
    <col min="8970" max="8970" width="8.7109375" style="9" customWidth="1"/>
    <col min="8971" max="8971" width="30.7109375" style="9" customWidth="1"/>
    <col min="8972" max="8972" width="2.140625" style="9" customWidth="1"/>
    <col min="8973" max="8973" width="8.7109375" style="9" customWidth="1"/>
    <col min="8974" max="8974" width="30.7109375" style="9" customWidth="1"/>
    <col min="8975" max="8978" width="12.7109375" style="9" customWidth="1"/>
    <col min="8979" max="8979" width="15.140625" style="9" bestFit="1" customWidth="1"/>
    <col min="8980" max="9220" width="9.140625" style="9"/>
    <col min="9221" max="9221" width="43.85546875" style="9" customWidth="1"/>
    <col min="9222" max="9222" width="8.42578125" style="9" customWidth="1"/>
    <col min="9223" max="9223" width="11.140625" style="9" customWidth="1"/>
    <col min="9224" max="9225" width="9.140625" style="9"/>
    <col min="9226" max="9226" width="8.7109375" style="9" customWidth="1"/>
    <col min="9227" max="9227" width="30.7109375" style="9" customWidth="1"/>
    <col min="9228" max="9228" width="2.140625" style="9" customWidth="1"/>
    <col min="9229" max="9229" width="8.7109375" style="9" customWidth="1"/>
    <col min="9230" max="9230" width="30.7109375" style="9" customWidth="1"/>
    <col min="9231" max="9234" width="12.7109375" style="9" customWidth="1"/>
    <col min="9235" max="9235" width="15.140625" style="9" bestFit="1" customWidth="1"/>
    <col min="9236" max="9476" width="9.140625" style="9"/>
    <col min="9477" max="9477" width="43.85546875" style="9" customWidth="1"/>
    <col min="9478" max="9478" width="8.42578125" style="9" customWidth="1"/>
    <col min="9479" max="9479" width="11.140625" style="9" customWidth="1"/>
    <col min="9480" max="9481" width="9.140625" style="9"/>
    <col min="9482" max="9482" width="8.7109375" style="9" customWidth="1"/>
    <col min="9483" max="9483" width="30.7109375" style="9" customWidth="1"/>
    <col min="9484" max="9484" width="2.140625" style="9" customWidth="1"/>
    <col min="9485" max="9485" width="8.7109375" style="9" customWidth="1"/>
    <col min="9486" max="9486" width="30.7109375" style="9" customWidth="1"/>
    <col min="9487" max="9490" width="12.7109375" style="9" customWidth="1"/>
    <col min="9491" max="9491" width="15.140625" style="9" bestFit="1" customWidth="1"/>
    <col min="9492" max="9732" width="9.140625" style="9"/>
    <col min="9733" max="9733" width="43.85546875" style="9" customWidth="1"/>
    <col min="9734" max="9734" width="8.42578125" style="9" customWidth="1"/>
    <col min="9735" max="9735" width="11.140625" style="9" customWidth="1"/>
    <col min="9736" max="9737" width="9.140625" style="9"/>
    <col min="9738" max="9738" width="8.7109375" style="9" customWidth="1"/>
    <col min="9739" max="9739" width="30.7109375" style="9" customWidth="1"/>
    <col min="9740" max="9740" width="2.140625" style="9" customWidth="1"/>
    <col min="9741" max="9741" width="8.7109375" style="9" customWidth="1"/>
    <col min="9742" max="9742" width="30.7109375" style="9" customWidth="1"/>
    <col min="9743" max="9746" width="12.7109375" style="9" customWidth="1"/>
    <col min="9747" max="9747" width="15.140625" style="9" bestFit="1" customWidth="1"/>
    <col min="9748" max="9988" width="9.140625" style="9"/>
    <col min="9989" max="9989" width="43.85546875" style="9" customWidth="1"/>
    <col min="9990" max="9990" width="8.42578125" style="9" customWidth="1"/>
    <col min="9991" max="9991" width="11.140625" style="9" customWidth="1"/>
    <col min="9992" max="9993" width="9.140625" style="9"/>
    <col min="9994" max="9994" width="8.7109375" style="9" customWidth="1"/>
    <col min="9995" max="9995" width="30.7109375" style="9" customWidth="1"/>
    <col min="9996" max="9996" width="2.140625" style="9" customWidth="1"/>
    <col min="9997" max="9997" width="8.7109375" style="9" customWidth="1"/>
    <col min="9998" max="9998" width="30.7109375" style="9" customWidth="1"/>
    <col min="9999" max="10002" width="12.7109375" style="9" customWidth="1"/>
    <col min="10003" max="10003" width="15.140625" style="9" bestFit="1" customWidth="1"/>
    <col min="10004" max="10244" width="9.140625" style="9"/>
    <col min="10245" max="10245" width="43.85546875" style="9" customWidth="1"/>
    <col min="10246" max="10246" width="8.42578125" style="9" customWidth="1"/>
    <col min="10247" max="10247" width="11.140625" style="9" customWidth="1"/>
    <col min="10248" max="10249" width="9.140625" style="9"/>
    <col min="10250" max="10250" width="8.7109375" style="9" customWidth="1"/>
    <col min="10251" max="10251" width="30.7109375" style="9" customWidth="1"/>
    <col min="10252" max="10252" width="2.140625" style="9" customWidth="1"/>
    <col min="10253" max="10253" width="8.7109375" style="9" customWidth="1"/>
    <col min="10254" max="10254" width="30.7109375" style="9" customWidth="1"/>
    <col min="10255" max="10258" width="12.7109375" style="9" customWidth="1"/>
    <col min="10259" max="10259" width="15.140625" style="9" bestFit="1" customWidth="1"/>
    <col min="10260" max="10500" width="9.140625" style="9"/>
    <col min="10501" max="10501" width="43.85546875" style="9" customWidth="1"/>
    <col min="10502" max="10502" width="8.42578125" style="9" customWidth="1"/>
    <col min="10503" max="10503" width="11.140625" style="9" customWidth="1"/>
    <col min="10504" max="10505" width="9.140625" style="9"/>
    <col min="10506" max="10506" width="8.7109375" style="9" customWidth="1"/>
    <col min="10507" max="10507" width="30.7109375" style="9" customWidth="1"/>
    <col min="10508" max="10508" width="2.140625" style="9" customWidth="1"/>
    <col min="10509" max="10509" width="8.7109375" style="9" customWidth="1"/>
    <col min="10510" max="10510" width="30.7109375" style="9" customWidth="1"/>
    <col min="10511" max="10514" width="12.7109375" style="9" customWidth="1"/>
    <col min="10515" max="10515" width="15.140625" style="9" bestFit="1" customWidth="1"/>
    <col min="10516" max="10756" width="9.140625" style="9"/>
    <col min="10757" max="10757" width="43.85546875" style="9" customWidth="1"/>
    <col min="10758" max="10758" width="8.42578125" style="9" customWidth="1"/>
    <col min="10759" max="10759" width="11.140625" style="9" customWidth="1"/>
    <col min="10760" max="10761" width="9.140625" style="9"/>
    <col min="10762" max="10762" width="8.7109375" style="9" customWidth="1"/>
    <col min="10763" max="10763" width="30.7109375" style="9" customWidth="1"/>
    <col min="10764" max="10764" width="2.140625" style="9" customWidth="1"/>
    <col min="10765" max="10765" width="8.7109375" style="9" customWidth="1"/>
    <col min="10766" max="10766" width="30.7109375" style="9" customWidth="1"/>
    <col min="10767" max="10770" width="12.7109375" style="9" customWidth="1"/>
    <col min="10771" max="10771" width="15.140625" style="9" bestFit="1" customWidth="1"/>
    <col min="10772" max="11012" width="9.140625" style="9"/>
    <col min="11013" max="11013" width="43.85546875" style="9" customWidth="1"/>
    <col min="11014" max="11014" width="8.42578125" style="9" customWidth="1"/>
    <col min="11015" max="11015" width="11.140625" style="9" customWidth="1"/>
    <col min="11016" max="11017" width="9.140625" style="9"/>
    <col min="11018" max="11018" width="8.7109375" style="9" customWidth="1"/>
    <col min="11019" max="11019" width="30.7109375" style="9" customWidth="1"/>
    <col min="11020" max="11020" width="2.140625" style="9" customWidth="1"/>
    <col min="11021" max="11021" width="8.7109375" style="9" customWidth="1"/>
    <col min="11022" max="11022" width="30.7109375" style="9" customWidth="1"/>
    <col min="11023" max="11026" width="12.7109375" style="9" customWidth="1"/>
    <col min="11027" max="11027" width="15.140625" style="9" bestFit="1" customWidth="1"/>
    <col min="11028" max="11268" width="9.140625" style="9"/>
    <col min="11269" max="11269" width="43.85546875" style="9" customWidth="1"/>
    <col min="11270" max="11270" width="8.42578125" style="9" customWidth="1"/>
    <col min="11271" max="11271" width="11.140625" style="9" customWidth="1"/>
    <col min="11272" max="11273" width="9.140625" style="9"/>
    <col min="11274" max="11274" width="8.7109375" style="9" customWidth="1"/>
    <col min="11275" max="11275" width="30.7109375" style="9" customWidth="1"/>
    <col min="11276" max="11276" width="2.140625" style="9" customWidth="1"/>
    <col min="11277" max="11277" width="8.7109375" style="9" customWidth="1"/>
    <col min="11278" max="11278" width="30.7109375" style="9" customWidth="1"/>
    <col min="11279" max="11282" width="12.7109375" style="9" customWidth="1"/>
    <col min="11283" max="11283" width="15.140625" style="9" bestFit="1" customWidth="1"/>
    <col min="11284" max="11524" width="9.140625" style="9"/>
    <col min="11525" max="11525" width="43.85546875" style="9" customWidth="1"/>
    <col min="11526" max="11526" width="8.42578125" style="9" customWidth="1"/>
    <col min="11527" max="11527" width="11.140625" style="9" customWidth="1"/>
    <col min="11528" max="11529" width="9.140625" style="9"/>
    <col min="11530" max="11530" width="8.7109375" style="9" customWidth="1"/>
    <col min="11531" max="11531" width="30.7109375" style="9" customWidth="1"/>
    <col min="11532" max="11532" width="2.140625" style="9" customWidth="1"/>
    <col min="11533" max="11533" width="8.7109375" style="9" customWidth="1"/>
    <col min="11534" max="11534" width="30.7109375" style="9" customWidth="1"/>
    <col min="11535" max="11538" width="12.7109375" style="9" customWidth="1"/>
    <col min="11539" max="11539" width="15.140625" style="9" bestFit="1" customWidth="1"/>
    <col min="11540" max="11780" width="9.140625" style="9"/>
    <col min="11781" max="11781" width="43.85546875" style="9" customWidth="1"/>
    <col min="11782" max="11782" width="8.42578125" style="9" customWidth="1"/>
    <col min="11783" max="11783" width="11.140625" style="9" customWidth="1"/>
    <col min="11784" max="11785" width="9.140625" style="9"/>
    <col min="11786" max="11786" width="8.7109375" style="9" customWidth="1"/>
    <col min="11787" max="11787" width="30.7109375" style="9" customWidth="1"/>
    <col min="11788" max="11788" width="2.140625" style="9" customWidth="1"/>
    <col min="11789" max="11789" width="8.7109375" style="9" customWidth="1"/>
    <col min="11790" max="11790" width="30.7109375" style="9" customWidth="1"/>
    <col min="11791" max="11794" width="12.7109375" style="9" customWidth="1"/>
    <col min="11795" max="11795" width="15.140625" style="9" bestFit="1" customWidth="1"/>
    <col min="11796" max="12036" width="9.140625" style="9"/>
    <col min="12037" max="12037" width="43.85546875" style="9" customWidth="1"/>
    <col min="12038" max="12038" width="8.42578125" style="9" customWidth="1"/>
    <col min="12039" max="12039" width="11.140625" style="9" customWidth="1"/>
    <col min="12040" max="12041" width="9.140625" style="9"/>
    <col min="12042" max="12042" width="8.7109375" style="9" customWidth="1"/>
    <col min="12043" max="12043" width="30.7109375" style="9" customWidth="1"/>
    <col min="12044" max="12044" width="2.140625" style="9" customWidth="1"/>
    <col min="12045" max="12045" width="8.7109375" style="9" customWidth="1"/>
    <col min="12046" max="12046" width="30.7109375" style="9" customWidth="1"/>
    <col min="12047" max="12050" width="12.7109375" style="9" customWidth="1"/>
    <col min="12051" max="12051" width="15.140625" style="9" bestFit="1" customWidth="1"/>
    <col min="12052" max="12292" width="9.140625" style="9"/>
    <col min="12293" max="12293" width="43.85546875" style="9" customWidth="1"/>
    <col min="12294" max="12294" width="8.42578125" style="9" customWidth="1"/>
    <col min="12295" max="12295" width="11.140625" style="9" customWidth="1"/>
    <col min="12296" max="12297" width="9.140625" style="9"/>
    <col min="12298" max="12298" width="8.7109375" style="9" customWidth="1"/>
    <col min="12299" max="12299" width="30.7109375" style="9" customWidth="1"/>
    <col min="12300" max="12300" width="2.140625" style="9" customWidth="1"/>
    <col min="12301" max="12301" width="8.7109375" style="9" customWidth="1"/>
    <col min="12302" max="12302" width="30.7109375" style="9" customWidth="1"/>
    <col min="12303" max="12306" width="12.7109375" style="9" customWidth="1"/>
    <col min="12307" max="12307" width="15.140625" style="9" bestFit="1" customWidth="1"/>
    <col min="12308" max="12548" width="9.140625" style="9"/>
    <col min="12549" max="12549" width="43.85546875" style="9" customWidth="1"/>
    <col min="12550" max="12550" width="8.42578125" style="9" customWidth="1"/>
    <col min="12551" max="12551" width="11.140625" style="9" customWidth="1"/>
    <col min="12552" max="12553" width="9.140625" style="9"/>
    <col min="12554" max="12554" width="8.7109375" style="9" customWidth="1"/>
    <col min="12555" max="12555" width="30.7109375" style="9" customWidth="1"/>
    <col min="12556" max="12556" width="2.140625" style="9" customWidth="1"/>
    <col min="12557" max="12557" width="8.7109375" style="9" customWidth="1"/>
    <col min="12558" max="12558" width="30.7109375" style="9" customWidth="1"/>
    <col min="12559" max="12562" width="12.7109375" style="9" customWidth="1"/>
    <col min="12563" max="12563" width="15.140625" style="9" bestFit="1" customWidth="1"/>
    <col min="12564" max="12804" width="9.140625" style="9"/>
    <col min="12805" max="12805" width="43.85546875" style="9" customWidth="1"/>
    <col min="12806" max="12806" width="8.42578125" style="9" customWidth="1"/>
    <col min="12807" max="12807" width="11.140625" style="9" customWidth="1"/>
    <col min="12808" max="12809" width="9.140625" style="9"/>
    <col min="12810" max="12810" width="8.7109375" style="9" customWidth="1"/>
    <col min="12811" max="12811" width="30.7109375" style="9" customWidth="1"/>
    <col min="12812" max="12812" width="2.140625" style="9" customWidth="1"/>
    <col min="12813" max="12813" width="8.7109375" style="9" customWidth="1"/>
    <col min="12814" max="12814" width="30.7109375" style="9" customWidth="1"/>
    <col min="12815" max="12818" width="12.7109375" style="9" customWidth="1"/>
    <col min="12819" max="12819" width="15.140625" style="9" bestFit="1" customWidth="1"/>
    <col min="12820" max="13060" width="9.140625" style="9"/>
    <col min="13061" max="13061" width="43.85546875" style="9" customWidth="1"/>
    <col min="13062" max="13062" width="8.42578125" style="9" customWidth="1"/>
    <col min="13063" max="13063" width="11.140625" style="9" customWidth="1"/>
    <col min="13064" max="13065" width="9.140625" style="9"/>
    <col min="13066" max="13066" width="8.7109375" style="9" customWidth="1"/>
    <col min="13067" max="13067" width="30.7109375" style="9" customWidth="1"/>
    <col min="13068" max="13068" width="2.140625" style="9" customWidth="1"/>
    <col min="13069" max="13069" width="8.7109375" style="9" customWidth="1"/>
    <col min="13070" max="13070" width="30.7109375" style="9" customWidth="1"/>
    <col min="13071" max="13074" width="12.7109375" style="9" customWidth="1"/>
    <col min="13075" max="13075" width="15.140625" style="9" bestFit="1" customWidth="1"/>
    <col min="13076" max="13316" width="9.140625" style="9"/>
    <col min="13317" max="13317" width="43.85546875" style="9" customWidth="1"/>
    <col min="13318" max="13318" width="8.42578125" style="9" customWidth="1"/>
    <col min="13319" max="13319" width="11.140625" style="9" customWidth="1"/>
    <col min="13320" max="13321" width="9.140625" style="9"/>
    <col min="13322" max="13322" width="8.7109375" style="9" customWidth="1"/>
    <col min="13323" max="13323" width="30.7109375" style="9" customWidth="1"/>
    <col min="13324" max="13324" width="2.140625" style="9" customWidth="1"/>
    <col min="13325" max="13325" width="8.7109375" style="9" customWidth="1"/>
    <col min="13326" max="13326" width="30.7109375" style="9" customWidth="1"/>
    <col min="13327" max="13330" width="12.7109375" style="9" customWidth="1"/>
    <col min="13331" max="13331" width="15.140625" style="9" bestFit="1" customWidth="1"/>
    <col min="13332" max="13572" width="9.140625" style="9"/>
    <col min="13573" max="13573" width="43.85546875" style="9" customWidth="1"/>
    <col min="13574" max="13574" width="8.42578125" style="9" customWidth="1"/>
    <col min="13575" max="13575" width="11.140625" style="9" customWidth="1"/>
    <col min="13576" max="13577" width="9.140625" style="9"/>
    <col min="13578" max="13578" width="8.7109375" style="9" customWidth="1"/>
    <col min="13579" max="13579" width="30.7109375" style="9" customWidth="1"/>
    <col min="13580" max="13580" width="2.140625" style="9" customWidth="1"/>
    <col min="13581" max="13581" width="8.7109375" style="9" customWidth="1"/>
    <col min="13582" max="13582" width="30.7109375" style="9" customWidth="1"/>
    <col min="13583" max="13586" width="12.7109375" style="9" customWidth="1"/>
    <col min="13587" max="13587" width="15.140625" style="9" bestFit="1" customWidth="1"/>
    <col min="13588" max="13828" width="9.140625" style="9"/>
    <col min="13829" max="13829" width="43.85546875" style="9" customWidth="1"/>
    <col min="13830" max="13830" width="8.42578125" style="9" customWidth="1"/>
    <col min="13831" max="13831" width="11.140625" style="9" customWidth="1"/>
    <col min="13832" max="13833" width="9.140625" style="9"/>
    <col min="13834" max="13834" width="8.7109375" style="9" customWidth="1"/>
    <col min="13835" max="13835" width="30.7109375" style="9" customWidth="1"/>
    <col min="13836" max="13836" width="2.140625" style="9" customWidth="1"/>
    <col min="13837" max="13837" width="8.7109375" style="9" customWidth="1"/>
    <col min="13838" max="13838" width="30.7109375" style="9" customWidth="1"/>
    <col min="13839" max="13842" width="12.7109375" style="9" customWidth="1"/>
    <col min="13843" max="13843" width="15.140625" style="9" bestFit="1" customWidth="1"/>
    <col min="13844" max="14084" width="9.140625" style="9"/>
    <col min="14085" max="14085" width="43.85546875" style="9" customWidth="1"/>
    <col min="14086" max="14086" width="8.42578125" style="9" customWidth="1"/>
    <col min="14087" max="14087" width="11.140625" style="9" customWidth="1"/>
    <col min="14088" max="14089" width="9.140625" style="9"/>
    <col min="14090" max="14090" width="8.7109375" style="9" customWidth="1"/>
    <col min="14091" max="14091" width="30.7109375" style="9" customWidth="1"/>
    <col min="14092" max="14092" width="2.140625" style="9" customWidth="1"/>
    <col min="14093" max="14093" width="8.7109375" style="9" customWidth="1"/>
    <col min="14094" max="14094" width="30.7109375" style="9" customWidth="1"/>
    <col min="14095" max="14098" width="12.7109375" style="9" customWidth="1"/>
    <col min="14099" max="14099" width="15.140625" style="9" bestFit="1" customWidth="1"/>
    <col min="14100" max="14340" width="9.140625" style="9"/>
    <col min="14341" max="14341" width="43.85546875" style="9" customWidth="1"/>
    <col min="14342" max="14342" width="8.42578125" style="9" customWidth="1"/>
    <col min="14343" max="14343" width="11.140625" style="9" customWidth="1"/>
    <col min="14344" max="14345" width="9.140625" style="9"/>
    <col min="14346" max="14346" width="8.7109375" style="9" customWidth="1"/>
    <col min="14347" max="14347" width="30.7109375" style="9" customWidth="1"/>
    <col min="14348" max="14348" width="2.140625" style="9" customWidth="1"/>
    <col min="14349" max="14349" width="8.7109375" style="9" customWidth="1"/>
    <col min="14350" max="14350" width="30.7109375" style="9" customWidth="1"/>
    <col min="14351" max="14354" width="12.7109375" style="9" customWidth="1"/>
    <col min="14355" max="14355" width="15.140625" style="9" bestFit="1" customWidth="1"/>
    <col min="14356" max="14596" width="9.140625" style="9"/>
    <col min="14597" max="14597" width="43.85546875" style="9" customWidth="1"/>
    <col min="14598" max="14598" width="8.42578125" style="9" customWidth="1"/>
    <col min="14599" max="14599" width="11.140625" style="9" customWidth="1"/>
    <col min="14600" max="14601" width="9.140625" style="9"/>
    <col min="14602" max="14602" width="8.7109375" style="9" customWidth="1"/>
    <col min="14603" max="14603" width="30.7109375" style="9" customWidth="1"/>
    <col min="14604" max="14604" width="2.140625" style="9" customWidth="1"/>
    <col min="14605" max="14605" width="8.7109375" style="9" customWidth="1"/>
    <col min="14606" max="14606" width="30.7109375" style="9" customWidth="1"/>
    <col min="14607" max="14610" width="12.7109375" style="9" customWidth="1"/>
    <col min="14611" max="14611" width="15.140625" style="9" bestFit="1" customWidth="1"/>
    <col min="14612" max="14852" width="9.140625" style="9"/>
    <col min="14853" max="14853" width="43.85546875" style="9" customWidth="1"/>
    <col min="14854" max="14854" width="8.42578125" style="9" customWidth="1"/>
    <col min="14855" max="14855" width="11.140625" style="9" customWidth="1"/>
    <col min="14856" max="14857" width="9.140625" style="9"/>
    <col min="14858" max="14858" width="8.7109375" style="9" customWidth="1"/>
    <col min="14859" max="14859" width="30.7109375" style="9" customWidth="1"/>
    <col min="14860" max="14860" width="2.140625" style="9" customWidth="1"/>
    <col min="14861" max="14861" width="8.7109375" style="9" customWidth="1"/>
    <col min="14862" max="14862" width="30.7109375" style="9" customWidth="1"/>
    <col min="14863" max="14866" width="12.7109375" style="9" customWidth="1"/>
    <col min="14867" max="14867" width="15.140625" style="9" bestFit="1" customWidth="1"/>
    <col min="14868" max="15108" width="9.140625" style="9"/>
    <col min="15109" max="15109" width="43.85546875" style="9" customWidth="1"/>
    <col min="15110" max="15110" width="8.42578125" style="9" customWidth="1"/>
    <col min="15111" max="15111" width="11.140625" style="9" customWidth="1"/>
    <col min="15112" max="15113" width="9.140625" style="9"/>
    <col min="15114" max="15114" width="8.7109375" style="9" customWidth="1"/>
    <col min="15115" max="15115" width="30.7109375" style="9" customWidth="1"/>
    <col min="15116" max="15116" width="2.140625" style="9" customWidth="1"/>
    <col min="15117" max="15117" width="8.7109375" style="9" customWidth="1"/>
    <col min="15118" max="15118" width="30.7109375" style="9" customWidth="1"/>
    <col min="15119" max="15122" width="12.7109375" style="9" customWidth="1"/>
    <col min="15123" max="15123" width="15.140625" style="9" bestFit="1" customWidth="1"/>
    <col min="15124" max="15364" width="9.140625" style="9"/>
    <col min="15365" max="15365" width="43.85546875" style="9" customWidth="1"/>
    <col min="15366" max="15366" width="8.42578125" style="9" customWidth="1"/>
    <col min="15367" max="15367" width="11.140625" style="9" customWidth="1"/>
    <col min="15368" max="15369" width="9.140625" style="9"/>
    <col min="15370" max="15370" width="8.7109375" style="9" customWidth="1"/>
    <col min="15371" max="15371" width="30.7109375" style="9" customWidth="1"/>
    <col min="15372" max="15372" width="2.140625" style="9" customWidth="1"/>
    <col min="15373" max="15373" width="8.7109375" style="9" customWidth="1"/>
    <col min="15374" max="15374" width="30.7109375" style="9" customWidth="1"/>
    <col min="15375" max="15378" width="12.7109375" style="9" customWidth="1"/>
    <col min="15379" max="15379" width="15.140625" style="9" bestFit="1" customWidth="1"/>
    <col min="15380" max="15620" width="9.140625" style="9"/>
    <col min="15621" max="15621" width="43.85546875" style="9" customWidth="1"/>
    <col min="15622" max="15622" width="8.42578125" style="9" customWidth="1"/>
    <col min="15623" max="15623" width="11.140625" style="9" customWidth="1"/>
    <col min="15624" max="15625" width="9.140625" style="9"/>
    <col min="15626" max="15626" width="8.7109375" style="9" customWidth="1"/>
    <col min="15627" max="15627" width="30.7109375" style="9" customWidth="1"/>
    <col min="15628" max="15628" width="2.140625" style="9" customWidth="1"/>
    <col min="15629" max="15629" width="8.7109375" style="9" customWidth="1"/>
    <col min="15630" max="15630" width="30.7109375" style="9" customWidth="1"/>
    <col min="15631" max="15634" width="12.7109375" style="9" customWidth="1"/>
    <col min="15635" max="15635" width="15.140625" style="9" bestFit="1" customWidth="1"/>
    <col min="15636" max="15876" width="9.140625" style="9"/>
    <col min="15877" max="15877" width="43.85546875" style="9" customWidth="1"/>
    <col min="15878" max="15878" width="8.42578125" style="9" customWidth="1"/>
    <col min="15879" max="15879" width="11.140625" style="9" customWidth="1"/>
    <col min="15880" max="15881" width="9.140625" style="9"/>
    <col min="15882" max="15882" width="8.7109375" style="9" customWidth="1"/>
    <col min="15883" max="15883" width="30.7109375" style="9" customWidth="1"/>
    <col min="15884" max="15884" width="2.140625" style="9" customWidth="1"/>
    <col min="15885" max="15885" width="8.7109375" style="9" customWidth="1"/>
    <col min="15886" max="15886" width="30.7109375" style="9" customWidth="1"/>
    <col min="15887" max="15890" width="12.7109375" style="9" customWidth="1"/>
    <col min="15891" max="15891" width="15.140625" style="9" bestFit="1" customWidth="1"/>
    <col min="15892" max="16132" width="9.140625" style="9"/>
    <col min="16133" max="16133" width="43.85546875" style="9" customWidth="1"/>
    <col min="16134" max="16134" width="8.42578125" style="9" customWidth="1"/>
    <col min="16135" max="16135" width="11.140625" style="9" customWidth="1"/>
    <col min="16136" max="16137" width="9.140625" style="9"/>
    <col min="16138" max="16138" width="8.7109375" style="9" customWidth="1"/>
    <col min="16139" max="16139" width="30.7109375" style="9" customWidth="1"/>
    <col min="16140" max="16140" width="2.140625" style="9" customWidth="1"/>
    <col min="16141" max="16141" width="8.7109375" style="9" customWidth="1"/>
    <col min="16142" max="16142" width="30.7109375" style="9" customWidth="1"/>
    <col min="16143" max="16146" width="12.7109375" style="9" customWidth="1"/>
    <col min="16147" max="16147" width="15.140625" style="9" bestFit="1" customWidth="1"/>
    <col min="16148" max="16384" width="9.140625" style="9"/>
  </cols>
  <sheetData>
    <row r="2" spans="1:12" x14ac:dyDescent="0.2">
      <c r="B2" s="14" t="s">
        <v>249</v>
      </c>
      <c r="C2" s="28"/>
      <c r="D2" s="28">
        <v>51</v>
      </c>
      <c r="E2" s="105"/>
      <c r="F2" s="105">
        <v>33</v>
      </c>
      <c r="G2" s="29"/>
      <c r="H2" s="28">
        <v>29</v>
      </c>
      <c r="I2" s="30"/>
      <c r="J2" s="31"/>
      <c r="K2" s="28"/>
    </row>
    <row r="3" spans="1:12" x14ac:dyDescent="0.2">
      <c r="B3" s="14"/>
      <c r="C3" s="28">
        <v>2014</v>
      </c>
      <c r="D3" s="28"/>
      <c r="E3" s="105">
        <v>2015</v>
      </c>
      <c r="F3" s="105"/>
      <c r="G3" s="29">
        <v>2017</v>
      </c>
      <c r="H3" s="28"/>
      <c r="I3" s="30" t="s">
        <v>293</v>
      </c>
      <c r="J3" s="31" t="s">
        <v>250</v>
      </c>
      <c r="K3" s="28"/>
      <c r="L3" s="9" t="s">
        <v>238</v>
      </c>
    </row>
    <row r="4" spans="1:12" x14ac:dyDescent="0.2">
      <c r="A4" s="9" t="s">
        <v>134</v>
      </c>
      <c r="B4" s="14" t="s">
        <v>135</v>
      </c>
      <c r="C4" s="28" t="s">
        <v>256</v>
      </c>
      <c r="D4" s="28" t="s">
        <v>1</v>
      </c>
      <c r="E4" s="105" t="s">
        <v>256</v>
      </c>
      <c r="F4" s="105" t="s">
        <v>1</v>
      </c>
      <c r="G4" s="29" t="s">
        <v>256</v>
      </c>
      <c r="H4" s="28" t="s">
        <v>1</v>
      </c>
      <c r="I4" s="30" t="s">
        <v>294</v>
      </c>
      <c r="J4" s="31" t="s">
        <v>256</v>
      </c>
      <c r="K4" s="28" t="s">
        <v>1</v>
      </c>
    </row>
    <row r="5" spans="1:12" x14ac:dyDescent="0.2">
      <c r="B5" s="32" t="s">
        <v>136</v>
      </c>
      <c r="C5" s="32">
        <v>20</v>
      </c>
      <c r="D5" s="33">
        <v>0.39215686274509798</v>
      </c>
      <c r="E5" s="106">
        <v>13</v>
      </c>
      <c r="F5" s="107">
        <v>0.39389999999999997</v>
      </c>
      <c r="G5" s="35">
        <v>13</v>
      </c>
      <c r="H5" s="34">
        <f ca="1">G5/SUM($G$5:$G$8)</f>
        <v>0.44827586206896552</v>
      </c>
      <c r="I5" s="36">
        <f ca="1">C5+E5+G5</f>
        <v>46</v>
      </c>
      <c r="J5" s="37">
        <f ca="1">(C5*$D$2+E5*$F$2+G5*$H$2)/($D$2+$F$2+$H$2)</f>
        <v>16.159292035398231</v>
      </c>
      <c r="K5" s="34">
        <f ca="1">(D5*$D$2+F5*$F$2+H5*$H$2)/($D$2+$F$2+$H$2)</f>
        <v>0.40706814159292037</v>
      </c>
    </row>
    <row r="6" spans="1:12" x14ac:dyDescent="0.2">
      <c r="B6" s="9" t="s">
        <v>137</v>
      </c>
      <c r="C6" s="9">
        <v>16</v>
      </c>
      <c r="D6" s="16">
        <v>0.31372549019607798</v>
      </c>
      <c r="E6" s="104">
        <v>13</v>
      </c>
      <c r="F6" s="108">
        <v>0.39389999999999997</v>
      </c>
      <c r="G6" s="24">
        <v>14</v>
      </c>
      <c r="H6" s="19">
        <f t="shared" ref="H6:H8" ca="1" si="0">G6/SUM($G$5:$G$8)</f>
        <v>0.48275862068965519</v>
      </c>
      <c r="I6" s="38">
        <f t="shared" ref="I6:I8" ca="1" si="1">C6+E6+G6</f>
        <v>43</v>
      </c>
      <c r="J6" s="26">
        <f t="shared" ref="J6:J8" ca="1" si="2">(C6*$D$2+E6*$F$2+G6*$H$2)/($D$2+$F$2+$H$2)</f>
        <v>14.610619469026549</v>
      </c>
      <c r="K6" s="19">
        <f ca="1">(D6*$D$2+F6*$F$2+H6*$H$2)/($D$2+$F$2+$H$2)</f>
        <v>0.38051946902654848</v>
      </c>
      <c r="L6" s="19"/>
    </row>
    <row r="7" spans="1:12" x14ac:dyDescent="0.2">
      <c r="B7" s="9" t="s">
        <v>138</v>
      </c>
      <c r="C7" s="9">
        <v>10</v>
      </c>
      <c r="D7" s="16">
        <v>0.19607843137254902</v>
      </c>
      <c r="E7" s="104">
        <v>6</v>
      </c>
      <c r="F7" s="108">
        <v>0.18179999999999999</v>
      </c>
      <c r="G7" s="24">
        <v>2</v>
      </c>
      <c r="H7" s="19">
        <f t="shared" ca="1" si="0"/>
        <v>6.8965517241379309E-2</v>
      </c>
      <c r="I7" s="38">
        <f t="shared" ca="1" si="1"/>
        <v>18</v>
      </c>
      <c r="J7" s="26">
        <f t="shared" ca="1" si="2"/>
        <v>6.778761061946903</v>
      </c>
      <c r="K7" s="19">
        <f t="shared" ref="K7:K8" ca="1" si="3">(D7*$D$2+F7*$F$2+H7*$H$2)/($D$2+$F$2+$H$2)</f>
        <v>0.15928672566371682</v>
      </c>
      <c r="L7" s="19"/>
    </row>
    <row r="8" spans="1:12" x14ac:dyDescent="0.2">
      <c r="B8" s="22" t="s">
        <v>139</v>
      </c>
      <c r="C8" s="22">
        <v>5</v>
      </c>
      <c r="D8" s="39">
        <v>9.8039215686274508E-2</v>
      </c>
      <c r="E8" s="109">
        <v>1</v>
      </c>
      <c r="F8" s="110">
        <v>3.0300000000000001E-2</v>
      </c>
      <c r="G8" s="41">
        <v>0</v>
      </c>
      <c r="H8" s="40">
        <f t="shared" ca="1" si="0"/>
        <v>0</v>
      </c>
      <c r="I8" s="42">
        <f t="shared" ca="1" si="1"/>
        <v>6</v>
      </c>
      <c r="J8" s="43">
        <f t="shared" ca="1" si="2"/>
        <v>2.5486725663716814</v>
      </c>
      <c r="K8" s="40">
        <f t="shared" ca="1" si="3"/>
        <v>5.3096460176991156E-2</v>
      </c>
      <c r="L8" s="19"/>
    </row>
    <row r="9" spans="1:12" x14ac:dyDescent="0.2">
      <c r="A9" s="9" t="s">
        <v>7</v>
      </c>
      <c r="B9" s="9" t="s">
        <v>7</v>
      </c>
      <c r="C9" s="9" t="s">
        <v>7</v>
      </c>
      <c r="E9" s="104"/>
      <c r="F9" s="108"/>
      <c r="I9" s="38"/>
      <c r="K9" s="19" t="s">
        <v>109</v>
      </c>
      <c r="L9" s="19"/>
    </row>
    <row r="10" spans="1:12" x14ac:dyDescent="0.2">
      <c r="A10" s="9" t="s">
        <v>140</v>
      </c>
      <c r="B10" s="14" t="s">
        <v>141</v>
      </c>
      <c r="C10" s="28" t="s">
        <v>256</v>
      </c>
      <c r="D10" s="28" t="s">
        <v>1</v>
      </c>
      <c r="E10" s="105" t="s">
        <v>256</v>
      </c>
      <c r="F10" s="105" t="s">
        <v>1</v>
      </c>
      <c r="G10" s="29" t="s">
        <v>256</v>
      </c>
      <c r="H10" s="28" t="s">
        <v>1</v>
      </c>
      <c r="I10" s="30" t="s">
        <v>294</v>
      </c>
      <c r="J10" s="31" t="s">
        <v>256</v>
      </c>
      <c r="K10" s="28" t="s">
        <v>1</v>
      </c>
      <c r="L10" s="19"/>
    </row>
    <row r="11" spans="1:12" x14ac:dyDescent="0.2">
      <c r="B11" s="32" t="s">
        <v>142</v>
      </c>
      <c r="C11" s="32">
        <v>9</v>
      </c>
      <c r="D11" s="33">
        <v>0.25</v>
      </c>
      <c r="E11" s="106">
        <v>9</v>
      </c>
      <c r="F11" s="107">
        <v>0.34620000000000001</v>
      </c>
      <c r="G11" s="35">
        <v>4</v>
      </c>
      <c r="H11" s="34">
        <f ca="1">G11/SUM($G$11:$G$17)</f>
        <v>0.14814814814814814</v>
      </c>
      <c r="I11" s="36">
        <f ca="1">C11+E11+G11</f>
        <v>22</v>
      </c>
      <c r="J11" s="37">
        <f t="shared" ref="J11:K16" ca="1" si="4">(C11*$D$2+E11*$F$2+G11*$H$2)/($D$2+$F$2+$H$2)</f>
        <v>7.716814159292035</v>
      </c>
      <c r="K11" s="34">
        <f t="shared" ca="1" si="4"/>
        <v>0.25195483448049821</v>
      </c>
      <c r="L11" s="19"/>
    </row>
    <row r="12" spans="1:12" x14ac:dyDescent="0.2">
      <c r="A12" s="9" t="s">
        <v>109</v>
      </c>
      <c r="B12" s="9" t="s">
        <v>144</v>
      </c>
      <c r="C12" s="9">
        <v>4</v>
      </c>
      <c r="D12" s="16">
        <v>0.1111111111111111</v>
      </c>
      <c r="E12" s="104">
        <v>3</v>
      </c>
      <c r="F12" s="108">
        <v>0.1154</v>
      </c>
      <c r="G12" s="24">
        <v>0</v>
      </c>
      <c r="H12" s="19">
        <f t="shared" ref="H12:H17" ca="1" si="5">G12/SUM($G$11:$G$17)</f>
        <v>0</v>
      </c>
      <c r="I12" s="38">
        <f t="shared" ref="I12:I17" ca="1" si="6">C12+E12+G12</f>
        <v>7</v>
      </c>
      <c r="J12" s="26">
        <f t="shared" ca="1" si="4"/>
        <v>2.6814159292035398</v>
      </c>
      <c r="K12" s="19">
        <f t="shared" ca="1" si="4"/>
        <v>8.3848377581120945E-2</v>
      </c>
      <c r="L12" s="19"/>
    </row>
    <row r="13" spans="1:12" x14ac:dyDescent="0.2">
      <c r="A13" s="9" t="s">
        <v>109</v>
      </c>
      <c r="B13" s="9" t="s">
        <v>165</v>
      </c>
      <c r="C13" s="9">
        <v>10</v>
      </c>
      <c r="D13" s="16">
        <v>0.27777777777777779</v>
      </c>
      <c r="E13" s="104">
        <v>5</v>
      </c>
      <c r="F13" s="108">
        <v>0.1923</v>
      </c>
      <c r="G13" s="24">
        <f ca="1">2+3</f>
        <v>5</v>
      </c>
      <c r="H13" s="19">
        <f t="shared" ca="1" si="5"/>
        <v>0.18518518518518517</v>
      </c>
      <c r="I13" s="38">
        <f t="shared" ca="1" si="6"/>
        <v>20</v>
      </c>
      <c r="J13" s="26">
        <f t="shared" ca="1" si="4"/>
        <v>7.2566371681415927</v>
      </c>
      <c r="K13" s="19">
        <f t="shared" ca="1" si="4"/>
        <v>0.22905254015077026</v>
      </c>
      <c r="L13" s="19"/>
    </row>
    <row r="14" spans="1:12" x14ac:dyDescent="0.2">
      <c r="B14" s="9" t="s">
        <v>146</v>
      </c>
      <c r="C14" s="9">
        <v>2</v>
      </c>
      <c r="D14" s="16">
        <v>5.5555555555555552E-2</v>
      </c>
      <c r="E14" s="104">
        <v>3</v>
      </c>
      <c r="F14" s="108">
        <v>0.1154</v>
      </c>
      <c r="G14" s="24">
        <f ca="1">2+1</f>
        <v>3</v>
      </c>
      <c r="H14" s="19">
        <f t="shared" ca="1" si="5"/>
        <v>0.1111111111111111</v>
      </c>
      <c r="I14" s="38">
        <f t="shared" ca="1" si="6"/>
        <v>8</v>
      </c>
      <c r="J14" s="26">
        <f t="shared" ca="1" si="4"/>
        <v>2.5486725663716814</v>
      </c>
      <c r="K14" s="19">
        <f t="shared" ca="1" si="4"/>
        <v>8.7289872173058003E-2</v>
      </c>
      <c r="L14" s="19"/>
    </row>
    <row r="15" spans="1:12" x14ac:dyDescent="0.2">
      <c r="A15" s="9" t="s">
        <v>109</v>
      </c>
      <c r="B15" s="9" t="s">
        <v>145</v>
      </c>
      <c r="C15" s="9">
        <v>4</v>
      </c>
      <c r="D15" s="16">
        <v>0.1111111111111111</v>
      </c>
      <c r="E15" s="104">
        <v>0</v>
      </c>
      <c r="F15" s="108">
        <v>0</v>
      </c>
      <c r="G15" s="24">
        <f ca="1">3+5</f>
        <v>8</v>
      </c>
      <c r="H15" s="19">
        <f t="shared" ca="1" si="5"/>
        <v>0.29629629629629628</v>
      </c>
      <c r="I15" s="38">
        <f t="shared" ca="1" si="6"/>
        <v>12</v>
      </c>
      <c r="J15" s="26">
        <f t="shared" ca="1" si="4"/>
        <v>3.8584070796460175</v>
      </c>
      <c r="K15" s="19">
        <f t="shared" ca="1" si="4"/>
        <v>0.12618813503769255</v>
      </c>
      <c r="L15" s="19"/>
    </row>
    <row r="16" spans="1:12" x14ac:dyDescent="0.2">
      <c r="A16" s="9" t="s">
        <v>109</v>
      </c>
      <c r="B16" s="9" t="s">
        <v>143</v>
      </c>
      <c r="C16" s="9">
        <v>7</v>
      </c>
      <c r="D16" s="16">
        <v>0.19444444444444445</v>
      </c>
      <c r="E16" s="104">
        <v>5</v>
      </c>
      <c r="F16" s="108">
        <v>0.1923</v>
      </c>
      <c r="G16" s="24">
        <f ca="1">1+6</f>
        <v>7</v>
      </c>
      <c r="H16" s="19">
        <f t="shared" ca="1" si="5"/>
        <v>0.25925925925925924</v>
      </c>
      <c r="I16" s="38">
        <f t="shared" ca="1" si="6"/>
        <v>19</v>
      </c>
      <c r="J16" s="26">
        <f t="shared" ca="1" si="4"/>
        <v>6.4159292035398234</v>
      </c>
      <c r="K16" s="19">
        <f t="shared" ca="1" si="4"/>
        <v>0.21045208128482462</v>
      </c>
      <c r="L16" s="19"/>
    </row>
    <row r="17" spans="1:12" x14ac:dyDescent="0.2">
      <c r="A17" s="9" t="s">
        <v>109</v>
      </c>
      <c r="B17" s="22" t="s">
        <v>147</v>
      </c>
      <c r="C17" s="22">
        <v>0</v>
      </c>
      <c r="D17" s="39">
        <v>0</v>
      </c>
      <c r="E17" s="109">
        <v>1</v>
      </c>
      <c r="F17" s="110">
        <v>3.85E-2</v>
      </c>
      <c r="G17" s="41">
        <v>0</v>
      </c>
      <c r="H17" s="40">
        <f t="shared" ca="1" si="5"/>
        <v>0</v>
      </c>
      <c r="I17" s="42">
        <f t="shared" ca="1" si="6"/>
        <v>1</v>
      </c>
      <c r="J17" s="43">
        <f t="shared" ref="J17" ca="1" si="7">(C17*$D$2+E17*$F$2+G17*$H$2)/($D$2+$F$2+$H$2)</f>
        <v>0.29203539823008851</v>
      </c>
      <c r="K17" s="40">
        <f t="shared" ref="K17" ca="1" si="8">(D17*$D$2+F17*$F$2+H17*$H$2)/($D$2+$F$2+$H$2)</f>
        <v>1.1243362831858407E-2</v>
      </c>
      <c r="L17" s="19"/>
    </row>
    <row r="18" spans="1:12" x14ac:dyDescent="0.2">
      <c r="A18" s="9" t="s">
        <v>7</v>
      </c>
      <c r="B18" s="9" t="s">
        <v>7</v>
      </c>
      <c r="C18" s="9" t="s">
        <v>7</v>
      </c>
      <c r="E18" s="104"/>
      <c r="F18" s="108"/>
      <c r="I18" s="38"/>
      <c r="K18" s="19" t="s">
        <v>109</v>
      </c>
      <c r="L18" s="19"/>
    </row>
    <row r="19" spans="1:12" x14ac:dyDescent="0.2">
      <c r="A19" s="9" t="s">
        <v>148</v>
      </c>
      <c r="B19" s="14" t="s">
        <v>149</v>
      </c>
      <c r="C19" s="28" t="s">
        <v>256</v>
      </c>
      <c r="D19" s="28" t="s">
        <v>1</v>
      </c>
      <c r="E19" s="105" t="s">
        <v>256</v>
      </c>
      <c r="F19" s="105" t="s">
        <v>1</v>
      </c>
      <c r="G19" s="29" t="s">
        <v>256</v>
      </c>
      <c r="H19" s="28" t="s">
        <v>1</v>
      </c>
      <c r="I19" s="30" t="s">
        <v>294</v>
      </c>
      <c r="J19" s="31" t="s">
        <v>256</v>
      </c>
      <c r="K19" s="28" t="s">
        <v>1</v>
      </c>
      <c r="L19" s="19"/>
    </row>
    <row r="20" spans="1:12" x14ac:dyDescent="0.2">
      <c r="A20" s="9" t="s">
        <v>109</v>
      </c>
      <c r="B20" s="32" t="s">
        <v>150</v>
      </c>
      <c r="C20" s="32">
        <v>16</v>
      </c>
      <c r="D20" s="33">
        <v>0.32653061224489793</v>
      </c>
      <c r="E20" s="111">
        <v>0</v>
      </c>
      <c r="F20" s="112">
        <v>0</v>
      </c>
      <c r="G20" s="35">
        <f ca="1">3+2</f>
        <v>5</v>
      </c>
      <c r="H20" s="34">
        <f ca="1">G20/SUM($G$20:$G$27)</f>
        <v>0.19230769230769232</v>
      </c>
      <c r="I20" s="36">
        <f t="shared" ref="I20:I27" ca="1" si="9">C20+E20+G20</f>
        <v>21</v>
      </c>
      <c r="J20" s="37">
        <f ca="1">(C20*$D$2+E20*$F$2+G20*$H$2)/($D$2+$F$2+$H$2)</f>
        <v>8.5044247787610612</v>
      </c>
      <c r="K20" s="34">
        <f ca="1">(D20*$D$2+F20*$F$2+H20*$H$2)/($D$2+$F$2+$H$2)</f>
        <v>0.19672552479126434</v>
      </c>
      <c r="L20" s="19"/>
    </row>
    <row r="21" spans="1:12" x14ac:dyDescent="0.2">
      <c r="A21" s="9" t="s">
        <v>109</v>
      </c>
      <c r="B21" s="9" t="s">
        <v>151</v>
      </c>
      <c r="C21" s="9">
        <v>12</v>
      </c>
      <c r="D21" s="16">
        <v>0.24489795918367346</v>
      </c>
      <c r="E21" s="104">
        <v>12</v>
      </c>
      <c r="F21" s="108">
        <v>0.4138</v>
      </c>
      <c r="G21" s="24">
        <f ca="1">6+2</f>
        <v>8</v>
      </c>
      <c r="H21" s="19">
        <f t="shared" ref="H21:H27" ca="1" si="10">G21/SUM($G$20:$G$27)</f>
        <v>0.30769230769230771</v>
      </c>
      <c r="I21" s="38">
        <f t="shared" ca="1" si="9"/>
        <v>32</v>
      </c>
      <c r="J21" s="26">
        <f t="shared" ref="J21:J22" ca="1" si="11">(C21*$D$2+E21*$F$2+G21*$H$2)/($D$2+$F$2+$H$2)</f>
        <v>10.973451327433628</v>
      </c>
      <c r="K21" s="19">
        <f t="shared" ref="K21:K22" ca="1" si="12">(D21*$D$2+F21*$F$2+H21*$H$2)/($D$2+$F$2+$H$2)</f>
        <v>0.31033869771189621</v>
      </c>
      <c r="L21" s="19"/>
    </row>
    <row r="22" spans="1:12" x14ac:dyDescent="0.2">
      <c r="A22" s="9" t="s">
        <v>109</v>
      </c>
      <c r="B22" s="9" t="s">
        <v>152</v>
      </c>
      <c r="C22" s="9">
        <v>7</v>
      </c>
      <c r="D22" s="16">
        <v>0.14285714285714285</v>
      </c>
      <c r="E22" s="113">
        <v>0</v>
      </c>
      <c r="F22" s="114">
        <v>0</v>
      </c>
      <c r="G22" s="24">
        <v>3</v>
      </c>
      <c r="H22" s="19">
        <f t="shared" ca="1" si="10"/>
        <v>0.11538461538461539</v>
      </c>
      <c r="I22" s="38">
        <f t="shared" ca="1" si="9"/>
        <v>10</v>
      </c>
      <c r="J22" s="26">
        <f t="shared" ca="1" si="11"/>
        <v>3.9292035398230087</v>
      </c>
      <c r="K22" s="19">
        <f t="shared" ca="1" si="12"/>
        <v>9.4087328600602926E-2</v>
      </c>
      <c r="L22" s="19"/>
    </row>
    <row r="23" spans="1:12" x14ac:dyDescent="0.2">
      <c r="A23" s="9" t="s">
        <v>109</v>
      </c>
      <c r="B23" s="9" t="s">
        <v>153</v>
      </c>
      <c r="C23" s="9">
        <v>3</v>
      </c>
      <c r="D23" s="16">
        <v>6.1224489795918366E-2</v>
      </c>
      <c r="E23" s="104">
        <v>1</v>
      </c>
      <c r="F23" s="108">
        <v>3.4500000000000003E-2</v>
      </c>
      <c r="G23" s="24">
        <f ca="1">1+3</f>
        <v>4</v>
      </c>
      <c r="H23" s="19">
        <f t="shared" ca="1" si="10"/>
        <v>0.15384615384615385</v>
      </c>
      <c r="I23" s="38">
        <f t="shared" ca="1" si="9"/>
        <v>8</v>
      </c>
      <c r="J23" s="26">
        <f t="shared" ref="J23:K27" ca="1" si="13">(C23*$D$2+E23*$F$2+G23*$H$2)/($D$2+$F$2+$H$2)</f>
        <v>2.6725663716814161</v>
      </c>
      <c r="K23" s="19">
        <f t="shared" ca="1" si="13"/>
        <v>7.7190154346285816E-2</v>
      </c>
    </row>
    <row r="24" spans="1:12" x14ac:dyDescent="0.2">
      <c r="B24" s="9" t="s">
        <v>154</v>
      </c>
      <c r="C24" s="9">
        <v>3</v>
      </c>
      <c r="D24" s="16">
        <v>6.1224489795918366E-2</v>
      </c>
      <c r="E24" s="104">
        <v>3</v>
      </c>
      <c r="F24" s="108">
        <v>0.10340000000000001</v>
      </c>
      <c r="G24" s="24">
        <f ca="1">3+1</f>
        <v>4</v>
      </c>
      <c r="H24" s="19">
        <f t="shared" ca="1" si="10"/>
        <v>0.15384615384615385</v>
      </c>
      <c r="I24" s="38">
        <f t="shared" ca="1" si="9"/>
        <v>10</v>
      </c>
      <c r="J24" s="26">
        <f t="shared" ca="1" si="13"/>
        <v>3.2566371681415931</v>
      </c>
      <c r="K24" s="19">
        <f t="shared" ca="1" si="13"/>
        <v>9.7311393284338937E-2</v>
      </c>
    </row>
    <row r="25" spans="1:12" x14ac:dyDescent="0.2">
      <c r="A25" s="9" t="s">
        <v>109</v>
      </c>
      <c r="B25" s="9" t="s">
        <v>155</v>
      </c>
      <c r="C25" s="9">
        <v>1</v>
      </c>
      <c r="D25" s="16">
        <v>2.0408163265306121E-2</v>
      </c>
      <c r="E25" s="104">
        <v>1</v>
      </c>
      <c r="F25" s="108">
        <v>3.4500000000000003E-2</v>
      </c>
      <c r="G25" s="24">
        <f ca="1">1+1</f>
        <v>2</v>
      </c>
      <c r="H25" s="19">
        <f t="shared" ca="1" si="10"/>
        <v>7.6923076923076927E-2</v>
      </c>
      <c r="I25" s="38">
        <f t="shared" ca="1" si="9"/>
        <v>4</v>
      </c>
      <c r="J25" s="26">
        <f t="shared" ca="1" si="13"/>
        <v>1.2566371681415929</v>
      </c>
      <c r="K25" s="19">
        <f t="shared" ca="1" si="13"/>
        <v>3.9027305816812768E-2</v>
      </c>
    </row>
    <row r="26" spans="1:12" x14ac:dyDescent="0.2">
      <c r="B26" s="9" t="s">
        <v>95</v>
      </c>
      <c r="C26" s="46">
        <v>6</v>
      </c>
      <c r="D26" s="16">
        <v>0.12244897959183673</v>
      </c>
      <c r="E26" s="104">
        <v>8</v>
      </c>
      <c r="F26" s="108">
        <v>0.27589999999999998</v>
      </c>
      <c r="G26" s="24">
        <v>0</v>
      </c>
      <c r="H26" s="19">
        <f t="shared" ca="1" si="10"/>
        <v>0</v>
      </c>
      <c r="I26" s="38">
        <f t="shared" ca="1" si="9"/>
        <v>14</v>
      </c>
      <c r="J26" s="26">
        <f t="shared" ca="1" si="13"/>
        <v>5.0442477876106198</v>
      </c>
      <c r="K26" s="19">
        <f t="shared" ca="1" si="13"/>
        <v>0.13583715008127142</v>
      </c>
      <c r="L26" s="9" t="s">
        <v>241</v>
      </c>
    </row>
    <row r="27" spans="1:12" x14ac:dyDescent="0.2">
      <c r="A27" s="9" t="s">
        <v>109</v>
      </c>
      <c r="B27" s="22" t="s">
        <v>147</v>
      </c>
      <c r="C27" s="22">
        <v>1</v>
      </c>
      <c r="D27" s="39">
        <v>2.0408163265306121E-2</v>
      </c>
      <c r="E27" s="109">
        <v>4</v>
      </c>
      <c r="F27" s="110">
        <v>0.13789999999999999</v>
      </c>
      <c r="G27" s="41">
        <v>0</v>
      </c>
      <c r="H27" s="40">
        <f t="shared" ca="1" si="10"/>
        <v>0</v>
      </c>
      <c r="I27" s="42">
        <f t="shared" ca="1" si="9"/>
        <v>5</v>
      </c>
      <c r="J27" s="43">
        <f t="shared" ca="1" si="13"/>
        <v>1.6194690265486726</v>
      </c>
      <c r="K27" s="40">
        <f t="shared" ca="1" si="13"/>
        <v>4.9482445367527536E-2</v>
      </c>
    </row>
    <row r="28" spans="1:12" x14ac:dyDescent="0.2">
      <c r="E28" s="104"/>
      <c r="F28" s="108"/>
      <c r="I28" s="38"/>
    </row>
    <row r="29" spans="1:12" x14ac:dyDescent="0.2">
      <c r="A29" s="9" t="s">
        <v>156</v>
      </c>
      <c r="B29" s="14" t="s">
        <v>157</v>
      </c>
      <c r="C29" s="28" t="s">
        <v>256</v>
      </c>
      <c r="D29" s="28" t="s">
        <v>1</v>
      </c>
      <c r="E29" s="105" t="s">
        <v>256</v>
      </c>
      <c r="F29" s="105" t="s">
        <v>1</v>
      </c>
      <c r="G29" s="29" t="s">
        <v>256</v>
      </c>
      <c r="H29" s="28" t="s">
        <v>1</v>
      </c>
      <c r="I29" s="30" t="s">
        <v>294</v>
      </c>
      <c r="J29" s="31" t="s">
        <v>256</v>
      </c>
      <c r="K29" s="28" t="s">
        <v>1</v>
      </c>
    </row>
    <row r="30" spans="1:12" x14ac:dyDescent="0.2">
      <c r="A30" s="9" t="s">
        <v>109</v>
      </c>
      <c r="B30" s="32" t="s">
        <v>158</v>
      </c>
      <c r="C30" s="32">
        <v>18</v>
      </c>
      <c r="D30" s="33">
        <v>0.36734693877551022</v>
      </c>
      <c r="E30" s="106">
        <v>10</v>
      </c>
      <c r="F30" s="107">
        <v>0.30299999999999999</v>
      </c>
      <c r="G30" s="35">
        <f ca="1">4+5</f>
        <v>9</v>
      </c>
      <c r="H30" s="34">
        <f ca="1">G30/SUM($G$30:$G$35)</f>
        <v>0.3</v>
      </c>
      <c r="I30" s="36">
        <f t="shared" ref="I30:I35" ca="1" si="14">C30+E30+G30</f>
        <v>37</v>
      </c>
      <c r="J30" s="37">
        <f ca="1">(C30*$D$2+E30*$F$2+G30*$H$2)/($D$2+$F$2+$H$2)</f>
        <v>13.353982300884956</v>
      </c>
      <c r="K30" s="34">
        <f ca="1">(D30*$D$2+F30*$F$2+H30*$H$2)/($D$2+$F$2+$H$2)</f>
        <v>0.33127162723496478</v>
      </c>
    </row>
    <row r="31" spans="1:12" x14ac:dyDescent="0.2">
      <c r="A31" s="9" t="s">
        <v>109</v>
      </c>
      <c r="B31" s="9" t="s">
        <v>159</v>
      </c>
      <c r="C31" s="9">
        <v>12</v>
      </c>
      <c r="D31" s="16">
        <v>0.24489795918367346</v>
      </c>
      <c r="E31" s="104">
        <v>8</v>
      </c>
      <c r="F31" s="108">
        <v>0.2424</v>
      </c>
      <c r="G31" s="24">
        <f ca="1">5+2</f>
        <v>7</v>
      </c>
      <c r="H31" s="19">
        <f t="shared" ref="H31:H35" ca="1" si="15">G31/SUM($G$30:$G$35)</f>
        <v>0.23333333333333334</v>
      </c>
      <c r="I31" s="38">
        <f t="shared" ca="1" si="14"/>
        <v>27</v>
      </c>
      <c r="J31" s="26">
        <f t="shared" ref="J31:J35" ca="1" si="16">(C31*$D$2+E31*$F$2+G31*$H$2)/($D$2+$F$2+$H$2)</f>
        <v>9.5486725663716818</v>
      </c>
      <c r="K31" s="19">
        <f t="shared" ref="K31:K35" ca="1" si="17">(D31*$D$2+F31*$F$2+H31*$H$2)/($D$2+$F$2+$H$2)</f>
        <v>0.24120055384985853</v>
      </c>
    </row>
    <row r="32" spans="1:12" x14ac:dyDescent="0.2">
      <c r="A32" s="9" t="s">
        <v>109</v>
      </c>
      <c r="B32" s="9" t="s">
        <v>160</v>
      </c>
      <c r="C32" s="9">
        <v>12</v>
      </c>
      <c r="D32" s="16">
        <v>0.24489795918367346</v>
      </c>
      <c r="E32" s="104">
        <v>8</v>
      </c>
      <c r="F32" s="108">
        <v>0.2424</v>
      </c>
      <c r="G32" s="24">
        <f ca="1">5+5</f>
        <v>10</v>
      </c>
      <c r="H32" s="19">
        <f t="shared" ca="1" si="15"/>
        <v>0.33333333333333331</v>
      </c>
      <c r="I32" s="38">
        <f t="shared" ca="1" si="14"/>
        <v>30</v>
      </c>
      <c r="J32" s="26">
        <f t="shared" ca="1" si="16"/>
        <v>10.31858407079646</v>
      </c>
      <c r="K32" s="19">
        <f t="shared" ca="1" si="17"/>
        <v>0.26686427066401786</v>
      </c>
    </row>
    <row r="33" spans="1:12" x14ac:dyDescent="0.2">
      <c r="A33" s="9" t="s">
        <v>109</v>
      </c>
      <c r="B33" s="9" t="s">
        <v>161</v>
      </c>
      <c r="C33" s="9">
        <v>5</v>
      </c>
      <c r="D33" s="16">
        <v>0.10204081632653061</v>
      </c>
      <c r="E33" s="104">
        <v>4</v>
      </c>
      <c r="F33" s="108">
        <v>0.1212</v>
      </c>
      <c r="G33" s="24">
        <v>1</v>
      </c>
      <c r="H33" s="19">
        <f t="shared" ca="1" si="15"/>
        <v>3.3333333333333333E-2</v>
      </c>
      <c r="I33" s="38">
        <f t="shared" ca="1" si="14"/>
        <v>10</v>
      </c>
      <c r="J33" s="26">
        <f t="shared" ca="1" si="16"/>
        <v>3.6814159292035398</v>
      </c>
      <c r="K33" s="19">
        <f t="shared" ca="1" si="17"/>
        <v>9.0003082294864853E-2</v>
      </c>
    </row>
    <row r="34" spans="1:12" x14ac:dyDescent="0.2">
      <c r="B34" s="9" t="s">
        <v>95</v>
      </c>
      <c r="C34" s="46">
        <v>2</v>
      </c>
      <c r="D34" s="16">
        <v>4.0816326530612242E-2</v>
      </c>
      <c r="E34" s="104">
        <v>2</v>
      </c>
      <c r="F34" s="108">
        <v>6.0600000000000001E-2</v>
      </c>
      <c r="G34" s="24">
        <f ca="1">1+2</f>
        <v>3</v>
      </c>
      <c r="H34" s="19">
        <f t="shared" ca="1" si="15"/>
        <v>0.1</v>
      </c>
      <c r="I34" s="38">
        <f t="shared" ca="1" si="14"/>
        <v>7</v>
      </c>
      <c r="J34" s="26">
        <f t="shared" ca="1" si="16"/>
        <v>2.2566371681415931</v>
      </c>
      <c r="K34" s="19">
        <f t="shared" ca="1" si="17"/>
        <v>6.178258985009933E-2</v>
      </c>
      <c r="L34" s="9" t="s">
        <v>239</v>
      </c>
    </row>
    <row r="35" spans="1:12" x14ac:dyDescent="0.2">
      <c r="A35" s="9" t="s">
        <v>109</v>
      </c>
      <c r="B35" s="22" t="s">
        <v>147</v>
      </c>
      <c r="C35" s="22">
        <v>0</v>
      </c>
      <c r="D35" s="39">
        <v>0</v>
      </c>
      <c r="E35" s="109">
        <v>1</v>
      </c>
      <c r="F35" s="110">
        <v>3.0300000000000001E-2</v>
      </c>
      <c r="G35" s="41">
        <v>0</v>
      </c>
      <c r="H35" s="40">
        <f t="shared" ca="1" si="15"/>
        <v>0</v>
      </c>
      <c r="I35" s="42">
        <f t="shared" ca="1" si="14"/>
        <v>1</v>
      </c>
      <c r="J35" s="43">
        <f t="shared" ca="1" si="16"/>
        <v>0.29203539823008851</v>
      </c>
      <c r="K35" s="40">
        <f t="shared" ca="1" si="17"/>
        <v>8.8486725663716823E-3</v>
      </c>
    </row>
    <row r="36" spans="1:12" x14ac:dyDescent="0.2">
      <c r="A36" s="9" t="s">
        <v>7</v>
      </c>
      <c r="B36" s="9" t="s">
        <v>7</v>
      </c>
      <c r="C36" s="9" t="s">
        <v>7</v>
      </c>
      <c r="E36" s="104"/>
      <c r="F36" s="108"/>
      <c r="I36" s="38"/>
      <c r="K36" s="19"/>
    </row>
    <row r="37" spans="1:12" x14ac:dyDescent="0.2">
      <c r="A37" s="9" t="s">
        <v>162</v>
      </c>
      <c r="B37" s="14" t="s">
        <v>163</v>
      </c>
      <c r="C37" s="28" t="s">
        <v>256</v>
      </c>
      <c r="D37" s="28" t="s">
        <v>1</v>
      </c>
      <c r="E37" s="105" t="s">
        <v>256</v>
      </c>
      <c r="F37" s="105" t="s">
        <v>1</v>
      </c>
      <c r="G37" s="29" t="s">
        <v>256</v>
      </c>
      <c r="H37" s="28" t="s">
        <v>1</v>
      </c>
      <c r="I37" s="30" t="s">
        <v>294</v>
      </c>
      <c r="J37" s="31" t="s">
        <v>256</v>
      </c>
      <c r="K37" s="28" t="s">
        <v>1</v>
      </c>
    </row>
    <row r="38" spans="1:12" x14ac:dyDescent="0.2">
      <c r="A38" s="9" t="s">
        <v>109</v>
      </c>
      <c r="B38" s="9" t="s">
        <v>164</v>
      </c>
      <c r="C38" s="9">
        <v>19</v>
      </c>
      <c r="D38" s="16">
        <v>0.37254901960784315</v>
      </c>
      <c r="E38" s="104">
        <v>23</v>
      </c>
      <c r="F38" s="108">
        <v>0.65710000000000002</v>
      </c>
      <c r="G38" s="24">
        <f ca="1">9+3</f>
        <v>12</v>
      </c>
      <c r="H38" s="19">
        <f ca="1">G38/SUM($G$38:$G$45)</f>
        <v>0.41379310344827586</v>
      </c>
      <c r="I38" s="36">
        <f t="shared" ref="I38:I45" ca="1" si="18">C38+E38+G38</f>
        <v>54</v>
      </c>
      <c r="J38" s="26">
        <f ca="1">(C38*$D$2+E38*$F$2+G38*$H$2)/($D$2+$F$2+$H$2)</f>
        <v>18.371681415929203</v>
      </c>
      <c r="K38" s="19">
        <f ca="1">(D38*$D$2+F38*$F$2+H38*$H$2)/($D$2+$F$2+$H$2)</f>
        <v>0.46623274336283188</v>
      </c>
    </row>
    <row r="39" spans="1:12" x14ac:dyDescent="0.2">
      <c r="A39" s="9" t="s">
        <v>109</v>
      </c>
      <c r="B39" s="9" t="s">
        <v>144</v>
      </c>
      <c r="C39" s="9">
        <v>10</v>
      </c>
      <c r="D39" s="16">
        <v>0.19607843137254902</v>
      </c>
      <c r="E39" s="104">
        <v>5</v>
      </c>
      <c r="F39" s="108">
        <v>0.1429</v>
      </c>
      <c r="G39" s="24">
        <f ca="1">2+1+1</f>
        <v>4</v>
      </c>
      <c r="H39" s="19">
        <f t="shared" ref="H39:H45" ca="1" si="19">G39/SUM($G$38:$G$45)</f>
        <v>0.13793103448275862</v>
      </c>
      <c r="I39" s="38">
        <f t="shared" ca="1" si="18"/>
        <v>19</v>
      </c>
      <c r="J39" s="26">
        <f ca="1">(C39*$D$2+E39*$F$2+G39*$H$2)/($D$2+$F$2+$H$2)</f>
        <v>7</v>
      </c>
      <c r="K39" s="19">
        <f ca="1">(D39*$D$2+F39*$F$2+H39*$H$2)/($D$2+$F$2+$H$2)</f>
        <v>0.16562566371681414</v>
      </c>
    </row>
    <row r="40" spans="1:12" x14ac:dyDescent="0.2">
      <c r="A40" s="9" t="s">
        <v>109</v>
      </c>
      <c r="B40" s="9" t="s">
        <v>165</v>
      </c>
      <c r="C40" s="9">
        <v>12</v>
      </c>
      <c r="D40" s="16">
        <v>0.23529411764705882</v>
      </c>
      <c r="E40" s="104">
        <v>3</v>
      </c>
      <c r="F40" s="108">
        <v>8.5699999999999998E-2</v>
      </c>
      <c r="G40" s="24">
        <f ca="1">1+3+6</f>
        <v>10</v>
      </c>
      <c r="H40" s="19">
        <f t="shared" ca="1" si="19"/>
        <v>0.34482758620689657</v>
      </c>
      <c r="I40" s="38">
        <f t="shared" ca="1" si="18"/>
        <v>25</v>
      </c>
      <c r="J40" s="26">
        <f t="shared" ref="J40" ca="1" si="20">(C40*$D$2+E40*$F$2+G40*$H$2)/($D$2+$F$2+$H$2)</f>
        <v>8.8584070796460175</v>
      </c>
      <c r="K40" s="19">
        <f t="shared" ref="K40" ca="1" si="21">(D40*$D$2+F40*$F$2+H40*$H$2)/($D$2+$F$2+$H$2)</f>
        <v>0.21971769911504424</v>
      </c>
    </row>
    <row r="41" spans="1:12" x14ac:dyDescent="0.2">
      <c r="A41" s="9" t="s">
        <v>109</v>
      </c>
      <c r="B41" s="9" t="s">
        <v>166</v>
      </c>
      <c r="C41" s="9">
        <v>4</v>
      </c>
      <c r="D41" s="16">
        <v>7.8431372549019607E-2</v>
      </c>
      <c r="E41" s="104">
        <v>0</v>
      </c>
      <c r="F41" s="108">
        <v>0</v>
      </c>
      <c r="G41" s="24">
        <v>0</v>
      </c>
      <c r="H41" s="19">
        <f t="shared" ca="1" si="19"/>
        <v>0</v>
      </c>
      <c r="I41" s="38">
        <f t="shared" ca="1" si="18"/>
        <v>4</v>
      </c>
      <c r="J41" s="26">
        <f t="shared" ref="J41:K45" ca="1" si="22">(C41*$D$2+E41*$F$2+G41*$H$2)/($D$2+$F$2+$H$2)</f>
        <v>1.8053097345132743</v>
      </c>
      <c r="K41" s="19">
        <f t="shared" ca="1" si="22"/>
        <v>3.5398230088495575E-2</v>
      </c>
    </row>
    <row r="42" spans="1:12" x14ac:dyDescent="0.2">
      <c r="A42" s="9" t="s">
        <v>109</v>
      </c>
      <c r="B42" s="9" t="s">
        <v>145</v>
      </c>
      <c r="C42" s="9">
        <v>1</v>
      </c>
      <c r="D42" s="16">
        <v>1.9607843137254902E-2</v>
      </c>
      <c r="E42" s="104">
        <v>0</v>
      </c>
      <c r="F42" s="108">
        <v>0</v>
      </c>
      <c r="G42" s="24">
        <v>2</v>
      </c>
      <c r="H42" s="19">
        <f t="shared" ca="1" si="19"/>
        <v>6.8965517241379309E-2</v>
      </c>
      <c r="I42" s="38">
        <f t="shared" ca="1" si="18"/>
        <v>3</v>
      </c>
      <c r="J42" s="26">
        <f t="shared" ca="1" si="22"/>
        <v>0.96460176991150437</v>
      </c>
      <c r="K42" s="19">
        <f t="shared" ca="1" si="22"/>
        <v>2.6548672566371681E-2</v>
      </c>
    </row>
    <row r="43" spans="1:12" x14ac:dyDescent="0.2">
      <c r="A43" s="9" t="s">
        <v>109</v>
      </c>
      <c r="B43" s="9" t="s">
        <v>168</v>
      </c>
      <c r="C43" s="9">
        <v>0</v>
      </c>
      <c r="D43" s="16">
        <v>0</v>
      </c>
      <c r="E43" s="104">
        <v>0</v>
      </c>
      <c r="F43" s="108">
        <v>0</v>
      </c>
      <c r="G43" s="24">
        <v>1</v>
      </c>
      <c r="H43" s="19">
        <f t="shared" ca="1" si="19"/>
        <v>3.4482758620689655E-2</v>
      </c>
      <c r="I43" s="38">
        <f t="shared" ca="1" si="18"/>
        <v>1</v>
      </c>
      <c r="J43" s="26">
        <f t="shared" ca="1" si="22"/>
        <v>0.25663716814159293</v>
      </c>
      <c r="K43" s="19">
        <f t="shared" ca="1" si="22"/>
        <v>8.8495575221238937E-3</v>
      </c>
    </row>
    <row r="44" spans="1:12" x14ac:dyDescent="0.2">
      <c r="A44" s="9" t="s">
        <v>109</v>
      </c>
      <c r="B44" s="9" t="s">
        <v>167</v>
      </c>
      <c r="C44" s="9">
        <v>1</v>
      </c>
      <c r="D44" s="16">
        <v>1.9607843137254902E-2</v>
      </c>
      <c r="E44" s="104">
        <v>0</v>
      </c>
      <c r="F44" s="108">
        <v>0</v>
      </c>
      <c r="G44" s="24">
        <v>0</v>
      </c>
      <c r="H44" s="19">
        <f t="shared" ca="1" si="19"/>
        <v>0</v>
      </c>
      <c r="I44" s="38">
        <f t="shared" ca="1" si="18"/>
        <v>1</v>
      </c>
      <c r="J44" s="26">
        <f t="shared" ca="1" si="22"/>
        <v>0.45132743362831856</v>
      </c>
      <c r="K44" s="19">
        <f t="shared" ca="1" si="22"/>
        <v>8.8495575221238937E-3</v>
      </c>
    </row>
    <row r="45" spans="1:12" x14ac:dyDescent="0.2">
      <c r="B45" s="9" t="s">
        <v>147</v>
      </c>
      <c r="C45" s="9">
        <v>4</v>
      </c>
      <c r="D45" s="16">
        <v>7.8431372549019607E-2</v>
      </c>
      <c r="E45" s="104">
        <v>4</v>
      </c>
      <c r="F45" s="108">
        <v>0.1143</v>
      </c>
      <c r="G45" s="24">
        <v>0</v>
      </c>
      <c r="H45" s="19">
        <f t="shared" ca="1" si="19"/>
        <v>0</v>
      </c>
      <c r="I45" s="42">
        <f t="shared" ca="1" si="18"/>
        <v>8</v>
      </c>
      <c r="J45" s="26">
        <f t="shared" ca="1" si="22"/>
        <v>2.9734513274336285</v>
      </c>
      <c r="K45" s="19">
        <f t="shared" ca="1" si="22"/>
        <v>6.8777876106194694E-2</v>
      </c>
    </row>
    <row r="46" spans="1:12" x14ac:dyDescent="0.2">
      <c r="A46" s="9" t="s">
        <v>7</v>
      </c>
      <c r="B46" s="14" t="s">
        <v>7</v>
      </c>
      <c r="C46" s="14" t="s">
        <v>7</v>
      </c>
      <c r="D46" s="13"/>
      <c r="E46" s="115"/>
      <c r="F46" s="116"/>
      <c r="G46" s="48"/>
      <c r="H46" s="47"/>
      <c r="I46" s="49"/>
      <c r="J46" s="50"/>
      <c r="K46" s="47" t="s">
        <v>109</v>
      </c>
    </row>
    <row r="47" spans="1:12" x14ac:dyDescent="0.2">
      <c r="A47" s="9" t="s">
        <v>169</v>
      </c>
      <c r="B47" s="9" t="s">
        <v>170</v>
      </c>
      <c r="C47" s="51" t="s">
        <v>256</v>
      </c>
      <c r="D47" s="51" t="s">
        <v>1</v>
      </c>
      <c r="E47" s="117" t="s">
        <v>256</v>
      </c>
      <c r="F47" s="117" t="s">
        <v>1</v>
      </c>
      <c r="G47" s="52" t="s">
        <v>256</v>
      </c>
      <c r="H47" s="51" t="s">
        <v>1</v>
      </c>
      <c r="I47" s="53" t="s">
        <v>294</v>
      </c>
      <c r="J47" s="54" t="s">
        <v>256</v>
      </c>
      <c r="K47" s="51" t="s">
        <v>1</v>
      </c>
    </row>
    <row r="48" spans="1:12" x14ac:dyDescent="0.2">
      <c r="A48" s="9" t="s">
        <v>109</v>
      </c>
      <c r="B48" s="32" t="s">
        <v>171</v>
      </c>
      <c r="C48" s="32">
        <v>28</v>
      </c>
      <c r="D48" s="33">
        <v>0.41791044776119401</v>
      </c>
      <c r="E48" s="106">
        <v>15</v>
      </c>
      <c r="F48" s="107">
        <v>0.3947</v>
      </c>
      <c r="G48" s="35">
        <f ca="1">5+5</f>
        <v>10</v>
      </c>
      <c r="H48" s="34">
        <f ca="1">G48/SUM($G$48:$G$59)</f>
        <v>0.34482758620689657</v>
      </c>
      <c r="I48" s="36">
        <f t="shared" ref="I48:I59" ca="1" si="23">C48+E48+G48</f>
        <v>53</v>
      </c>
      <c r="J48" s="37">
        <f ca="1">(C48*$D$2+E48*$F$2+G48*$H$2)/($D$2+$F$2+$H$2)</f>
        <v>19.584070796460178</v>
      </c>
      <c r="K48" s="34">
        <f ca="1">(D48*$D$2+F48*$F$2+H48*$H$2)/($D$2+$F$2+$H$2)</f>
        <v>0.39237639677717606</v>
      </c>
    </row>
    <row r="49" spans="1:19" x14ac:dyDescent="0.2">
      <c r="B49" s="9" t="s">
        <v>173</v>
      </c>
      <c r="C49" s="9">
        <v>15</v>
      </c>
      <c r="D49" s="16">
        <v>0.22388059701492538</v>
      </c>
      <c r="E49" s="104">
        <v>15</v>
      </c>
      <c r="F49" s="108">
        <v>0.3947</v>
      </c>
      <c r="G49" s="24">
        <f ca="1">1+3</f>
        <v>4</v>
      </c>
      <c r="H49" s="19">
        <f t="shared" ref="H49:H59" ca="1" si="24">G49/SUM($G$48:$G$59)</f>
        <v>0.13793103448275862</v>
      </c>
      <c r="I49" s="38">
        <f t="shared" ca="1" si="23"/>
        <v>34</v>
      </c>
      <c r="J49" s="26">
        <f t="shared" ref="J49:J59" ca="1" si="25">(C49*$D$2+E49*$F$2+G49*$H$2)/($D$2+$F$2+$H$2)</f>
        <v>12.176991150442477</v>
      </c>
      <c r="K49" s="19">
        <f t="shared" ref="K49:K59" ca="1" si="26">(D49*$D$2+F49*$F$2+H49*$H$2)/($D$2+$F$2+$H$2)</f>
        <v>0.25170805705983357</v>
      </c>
    </row>
    <row r="50" spans="1:19" x14ac:dyDescent="0.2">
      <c r="A50" s="9" t="s">
        <v>109</v>
      </c>
      <c r="B50" s="9" t="s">
        <v>172</v>
      </c>
      <c r="C50" s="9">
        <v>18</v>
      </c>
      <c r="D50" s="16">
        <v>0.26865671641791045</v>
      </c>
      <c r="E50" s="104">
        <v>4</v>
      </c>
      <c r="F50" s="108">
        <v>0.1053</v>
      </c>
      <c r="G50" s="24">
        <f ca="1">3+6+1</f>
        <v>10</v>
      </c>
      <c r="H50" s="19">
        <f t="shared" ca="1" si="24"/>
        <v>0.34482758620689657</v>
      </c>
      <c r="I50" s="38">
        <f t="shared" ca="1" si="23"/>
        <v>32</v>
      </c>
      <c r="J50" s="26">
        <f t="shared" ca="1" si="25"/>
        <v>11.858407079646017</v>
      </c>
      <c r="K50" s="19">
        <f t="shared" ca="1" si="26"/>
        <v>0.24049904900277375</v>
      </c>
    </row>
    <row r="51" spans="1:19" x14ac:dyDescent="0.2">
      <c r="A51" s="9" t="s">
        <v>109</v>
      </c>
      <c r="B51" s="9" t="s">
        <v>174</v>
      </c>
      <c r="C51" s="9">
        <v>2</v>
      </c>
      <c r="D51" s="16">
        <v>2.9850746268656716E-2</v>
      </c>
      <c r="E51" s="104">
        <v>1</v>
      </c>
      <c r="F51" s="108">
        <v>2.63E-2</v>
      </c>
      <c r="G51" s="24">
        <v>0</v>
      </c>
      <c r="H51" s="19">
        <f t="shared" ca="1" si="24"/>
        <v>0</v>
      </c>
      <c r="I51" s="38">
        <f t="shared" ca="1" si="23"/>
        <v>3</v>
      </c>
      <c r="J51" s="26">
        <f t="shared" ca="1" si="25"/>
        <v>1.1946902654867257</v>
      </c>
      <c r="K51" s="19">
        <f t="shared" ca="1" si="26"/>
        <v>2.1152991678774272E-2</v>
      </c>
    </row>
    <row r="52" spans="1:19" x14ac:dyDescent="0.2">
      <c r="A52" s="9" t="s">
        <v>109</v>
      </c>
      <c r="B52" s="9" t="s">
        <v>176</v>
      </c>
      <c r="C52" s="9">
        <v>1</v>
      </c>
      <c r="D52" s="16">
        <v>1.4925373134328358E-2</v>
      </c>
      <c r="E52" s="104">
        <v>1</v>
      </c>
      <c r="F52" s="108">
        <v>2.63E-2</v>
      </c>
      <c r="G52" s="24">
        <v>1</v>
      </c>
      <c r="H52" s="19">
        <f t="shared" ca="1" si="24"/>
        <v>3.4482758620689655E-2</v>
      </c>
      <c r="I52" s="38">
        <f t="shared" ca="1" si="23"/>
        <v>3</v>
      </c>
      <c r="J52" s="26">
        <f t="shared" ca="1" si="25"/>
        <v>1</v>
      </c>
      <c r="K52" s="19">
        <f t="shared" ca="1" si="26"/>
        <v>2.326631884823669E-2</v>
      </c>
    </row>
    <row r="53" spans="1:19" x14ac:dyDescent="0.2">
      <c r="A53" s="9" t="s">
        <v>109</v>
      </c>
      <c r="B53" s="9" t="s">
        <v>177</v>
      </c>
      <c r="C53" s="9">
        <v>1</v>
      </c>
      <c r="D53" s="16">
        <v>1.4925373134328358E-2</v>
      </c>
      <c r="E53" s="104">
        <v>1</v>
      </c>
      <c r="F53" s="108">
        <v>2.63E-2</v>
      </c>
      <c r="G53" s="24">
        <f ca="1">1+1</f>
        <v>2</v>
      </c>
      <c r="H53" s="19">
        <f t="shared" ca="1" si="24"/>
        <v>6.8965517241379309E-2</v>
      </c>
      <c r="I53" s="38">
        <f t="shared" ca="1" si="23"/>
        <v>4</v>
      </c>
      <c r="J53" s="26">
        <f t="shared" ca="1" si="25"/>
        <v>1.2566371681415929</v>
      </c>
      <c r="K53" s="19">
        <f t="shared" ca="1" si="26"/>
        <v>3.2115876370360584E-2</v>
      </c>
    </row>
    <row r="54" spans="1:19" x14ac:dyDescent="0.2">
      <c r="A54" s="9" t="s">
        <v>109</v>
      </c>
      <c r="B54" s="9" t="s">
        <v>178</v>
      </c>
      <c r="C54" s="9">
        <v>1</v>
      </c>
      <c r="D54" s="16">
        <v>1.4925373134328358E-2</v>
      </c>
      <c r="E54" s="104">
        <v>1</v>
      </c>
      <c r="F54" s="108">
        <v>2.63E-2</v>
      </c>
      <c r="G54" s="24">
        <v>0</v>
      </c>
      <c r="H54" s="19">
        <f t="shared" ca="1" si="24"/>
        <v>0</v>
      </c>
      <c r="I54" s="38">
        <f t="shared" ca="1" si="23"/>
        <v>2</v>
      </c>
      <c r="J54" s="26">
        <f t="shared" ca="1" si="25"/>
        <v>0.74336283185840712</v>
      </c>
      <c r="K54" s="19">
        <f t="shared" ca="1" si="26"/>
        <v>1.4416761326112798E-2</v>
      </c>
    </row>
    <row r="55" spans="1:19" x14ac:dyDescent="0.2">
      <c r="B55" s="9" t="s">
        <v>175</v>
      </c>
      <c r="C55" s="9">
        <v>1</v>
      </c>
      <c r="D55" s="16">
        <v>1.4925373134328358E-2</v>
      </c>
      <c r="E55" s="104">
        <v>0</v>
      </c>
      <c r="F55" s="108">
        <v>0</v>
      </c>
      <c r="G55" s="24">
        <v>0</v>
      </c>
      <c r="H55" s="19">
        <f t="shared" ca="1" si="24"/>
        <v>0</v>
      </c>
      <c r="I55" s="38">
        <f t="shared" ca="1" si="23"/>
        <v>1</v>
      </c>
      <c r="J55" s="26">
        <f t="shared" ca="1" si="25"/>
        <v>0.45132743362831856</v>
      </c>
      <c r="K55" s="19">
        <f t="shared" ca="1" si="26"/>
        <v>6.7362303526614714E-3</v>
      </c>
    </row>
    <row r="56" spans="1:19" x14ac:dyDescent="0.2">
      <c r="A56" s="9" t="s">
        <v>109</v>
      </c>
      <c r="B56" s="9" t="s">
        <v>179</v>
      </c>
      <c r="C56" s="9">
        <v>0</v>
      </c>
      <c r="D56" s="16">
        <v>0</v>
      </c>
      <c r="E56" s="104">
        <v>0</v>
      </c>
      <c r="F56" s="108">
        <v>0</v>
      </c>
      <c r="G56" s="24">
        <v>0</v>
      </c>
      <c r="H56" s="19">
        <f t="shared" ca="1" si="24"/>
        <v>0</v>
      </c>
      <c r="I56" s="38">
        <f t="shared" ca="1" si="23"/>
        <v>0</v>
      </c>
      <c r="J56" s="26">
        <f t="shared" ca="1" si="25"/>
        <v>0</v>
      </c>
      <c r="K56" s="19">
        <f t="shared" ca="1" si="26"/>
        <v>0</v>
      </c>
    </row>
    <row r="57" spans="1:19" x14ac:dyDescent="0.2">
      <c r="A57" s="9" t="s">
        <v>109</v>
      </c>
      <c r="B57" s="9" t="s">
        <v>180</v>
      </c>
      <c r="C57" s="9">
        <v>0</v>
      </c>
      <c r="D57" s="16">
        <v>0</v>
      </c>
      <c r="E57" s="104">
        <v>0</v>
      </c>
      <c r="F57" s="108">
        <v>0</v>
      </c>
      <c r="G57" s="24">
        <v>1</v>
      </c>
      <c r="H57" s="19">
        <f t="shared" ca="1" si="24"/>
        <v>3.4482758620689655E-2</v>
      </c>
      <c r="I57" s="38">
        <f t="shared" ca="1" si="23"/>
        <v>1</v>
      </c>
      <c r="J57" s="26">
        <f t="shared" ca="1" si="25"/>
        <v>0.25663716814159293</v>
      </c>
      <c r="K57" s="19">
        <f t="shared" ca="1" si="26"/>
        <v>8.8495575221238937E-3</v>
      </c>
    </row>
    <row r="58" spans="1:19" x14ac:dyDescent="0.2">
      <c r="A58" s="9" t="s">
        <v>109</v>
      </c>
      <c r="B58" s="9" t="s">
        <v>181</v>
      </c>
      <c r="C58" s="9">
        <v>0</v>
      </c>
      <c r="D58" s="16">
        <v>0</v>
      </c>
      <c r="E58" s="104">
        <v>0</v>
      </c>
      <c r="F58" s="108">
        <v>0</v>
      </c>
      <c r="G58" s="24">
        <v>1</v>
      </c>
      <c r="H58" s="19">
        <f t="shared" ca="1" si="24"/>
        <v>3.4482758620689655E-2</v>
      </c>
      <c r="I58" s="38">
        <f t="shared" ca="1" si="23"/>
        <v>1</v>
      </c>
      <c r="J58" s="26">
        <f t="shared" ca="1" si="25"/>
        <v>0.25663716814159293</v>
      </c>
      <c r="K58" s="19">
        <f t="shared" ca="1" si="26"/>
        <v>8.8495575221238937E-3</v>
      </c>
    </row>
    <row r="59" spans="1:19" x14ac:dyDescent="0.2">
      <c r="A59" s="9" t="s">
        <v>109</v>
      </c>
      <c r="B59" s="22" t="s">
        <v>147</v>
      </c>
      <c r="C59" s="22">
        <v>0</v>
      </c>
      <c r="D59" s="39">
        <v>0</v>
      </c>
      <c r="E59" s="109">
        <v>0</v>
      </c>
      <c r="F59" s="110">
        <v>0</v>
      </c>
      <c r="G59" s="41">
        <v>0</v>
      </c>
      <c r="H59" s="40">
        <f t="shared" ca="1" si="24"/>
        <v>0</v>
      </c>
      <c r="I59" s="42">
        <f t="shared" ca="1" si="23"/>
        <v>0</v>
      </c>
      <c r="J59" s="43">
        <f t="shared" ca="1" si="25"/>
        <v>0</v>
      </c>
      <c r="K59" s="40">
        <f t="shared" ca="1" si="26"/>
        <v>0</v>
      </c>
    </row>
    <row r="60" spans="1:19" x14ac:dyDescent="0.2">
      <c r="A60" s="9" t="s">
        <v>7</v>
      </c>
      <c r="B60" s="9" t="s">
        <v>7</v>
      </c>
      <c r="C60" s="9" t="s">
        <v>7</v>
      </c>
      <c r="E60" s="104"/>
      <c r="F60" s="108"/>
      <c r="I60" s="38"/>
      <c r="K60" s="19" t="s">
        <v>109</v>
      </c>
    </row>
    <row r="61" spans="1:19" x14ac:dyDescent="0.2">
      <c r="A61" s="9" t="s">
        <v>182</v>
      </c>
      <c r="B61" s="14" t="s">
        <v>183</v>
      </c>
      <c r="C61" s="28" t="s">
        <v>256</v>
      </c>
      <c r="D61" s="28" t="s">
        <v>1</v>
      </c>
      <c r="E61" s="105" t="s">
        <v>256</v>
      </c>
      <c r="F61" s="105" t="s">
        <v>1</v>
      </c>
      <c r="G61" s="29" t="s">
        <v>256</v>
      </c>
      <c r="H61" s="28" t="s">
        <v>1</v>
      </c>
      <c r="I61" s="30" t="s">
        <v>294</v>
      </c>
      <c r="J61" s="31" t="s">
        <v>256</v>
      </c>
      <c r="K61" s="28" t="s">
        <v>1</v>
      </c>
      <c r="N61" s="125"/>
      <c r="O61" s="125"/>
      <c r="P61" s="5"/>
      <c r="Q61" s="5"/>
      <c r="R61" s="5"/>
      <c r="S61" s="5"/>
    </row>
    <row r="62" spans="1:19" x14ac:dyDescent="0.2">
      <c r="A62" s="9" t="s">
        <v>109</v>
      </c>
      <c r="B62" s="9" t="s">
        <v>184</v>
      </c>
      <c r="C62" s="9">
        <v>41</v>
      </c>
      <c r="D62" s="16">
        <v>0.26797385620915032</v>
      </c>
      <c r="E62" s="104">
        <v>20</v>
      </c>
      <c r="F62" s="108">
        <v>0.3125</v>
      </c>
      <c r="G62" s="55"/>
      <c r="H62" s="56"/>
      <c r="I62" s="36">
        <f t="shared" ref="I62:I68" ca="1" si="27">C62+E62+G62</f>
        <v>61</v>
      </c>
      <c r="J62" s="26">
        <f ca="1">(C62*$D$2+E62*$F$2+G62*$H$2)/($D$2+$F$2+$H$2)</f>
        <v>24.345132743362832</v>
      </c>
      <c r="K62" s="19">
        <f ca="1">(D62*$D$2+F62*$F$2+H62*$H$2)/($D$2+$F$2+$H$2)</f>
        <v>0.21220501474926251</v>
      </c>
      <c r="N62" s="46"/>
      <c r="O62" s="57"/>
      <c r="P62" s="5"/>
      <c r="Q62" s="5"/>
      <c r="R62" s="5"/>
      <c r="S62" s="5"/>
    </row>
    <row r="63" spans="1:19" x14ac:dyDescent="0.2">
      <c r="A63" s="9" t="s">
        <v>109</v>
      </c>
      <c r="B63" s="9" t="s">
        <v>185</v>
      </c>
      <c r="C63" s="9">
        <v>32</v>
      </c>
      <c r="D63" s="16">
        <v>0.20915032679738563</v>
      </c>
      <c r="E63" s="104">
        <v>16</v>
      </c>
      <c r="F63" s="108">
        <v>0.25</v>
      </c>
      <c r="G63" s="55"/>
      <c r="H63" s="56"/>
      <c r="I63" s="38">
        <f t="shared" ca="1" si="27"/>
        <v>48</v>
      </c>
      <c r="J63" s="26">
        <f t="shared" ref="J63:J68" ca="1" si="28">(C63*$D$2+E63*$F$2+G63*$H$2)/($D$2+$F$2+$H$2)</f>
        <v>19.115044247787612</v>
      </c>
      <c r="K63" s="19">
        <f t="shared" ref="K63:K68" ca="1" si="29">(D63*$D$2+F63*$F$2+H63*$H$2)/($D$2+$F$2+$H$2)</f>
        <v>0.16740412979351033</v>
      </c>
      <c r="N63" s="46"/>
      <c r="O63" s="57"/>
      <c r="P63" s="5"/>
      <c r="Q63" s="5"/>
      <c r="R63" s="5"/>
      <c r="S63" s="5"/>
    </row>
    <row r="64" spans="1:19" x14ac:dyDescent="0.2">
      <c r="A64" s="9" t="s">
        <v>109</v>
      </c>
      <c r="B64" s="9" t="s">
        <v>186</v>
      </c>
      <c r="C64" s="9">
        <v>26</v>
      </c>
      <c r="D64" s="16">
        <v>0.16993464052287582</v>
      </c>
      <c r="E64" s="104">
        <v>9</v>
      </c>
      <c r="F64" s="108">
        <v>0.1406</v>
      </c>
      <c r="G64" s="55"/>
      <c r="H64" s="56"/>
      <c r="I64" s="38">
        <f t="shared" ca="1" si="27"/>
        <v>35</v>
      </c>
      <c r="J64" s="26">
        <f t="shared" ca="1" si="28"/>
        <v>14.36283185840708</v>
      </c>
      <c r="K64" s="19">
        <f t="shared" ca="1" si="29"/>
        <v>0.11775634218289087</v>
      </c>
      <c r="N64" s="46"/>
      <c r="O64" s="57"/>
      <c r="P64" s="5"/>
      <c r="Q64" s="5"/>
      <c r="R64" s="5"/>
      <c r="S64" s="5"/>
    </row>
    <row r="65" spans="1:19" x14ac:dyDescent="0.2">
      <c r="A65" s="9" t="s">
        <v>109</v>
      </c>
      <c r="B65" s="9" t="s">
        <v>187</v>
      </c>
      <c r="C65" s="9">
        <v>22</v>
      </c>
      <c r="D65" s="16">
        <v>0.1437908496732026</v>
      </c>
      <c r="E65" s="104">
        <v>9</v>
      </c>
      <c r="F65" s="108">
        <v>0.1406</v>
      </c>
      <c r="G65" s="55"/>
      <c r="H65" s="56"/>
      <c r="I65" s="38">
        <f t="shared" ca="1" si="27"/>
        <v>31</v>
      </c>
      <c r="J65" s="26">
        <f t="shared" ca="1" si="28"/>
        <v>12.557522123893806</v>
      </c>
      <c r="K65" s="19">
        <f t="shared" ca="1" si="29"/>
        <v>0.10595693215339233</v>
      </c>
      <c r="N65" s="46"/>
      <c r="O65" s="57"/>
      <c r="P65" s="5"/>
      <c r="Q65" s="5"/>
      <c r="R65" s="5"/>
      <c r="S65" s="5"/>
    </row>
    <row r="66" spans="1:19" x14ac:dyDescent="0.2">
      <c r="B66" s="9" t="s">
        <v>95</v>
      </c>
      <c r="C66" s="46">
        <v>9</v>
      </c>
      <c r="D66" s="16">
        <v>5.8823529411764705E-2</v>
      </c>
      <c r="E66" s="104">
        <v>7</v>
      </c>
      <c r="F66" s="108">
        <v>0.1094</v>
      </c>
      <c r="G66" s="55"/>
      <c r="H66" s="56"/>
      <c r="I66" s="38">
        <f t="shared" ca="1" si="27"/>
        <v>16</v>
      </c>
      <c r="J66" s="26">
        <f t="shared" ca="1" si="28"/>
        <v>6.1061946902654869</v>
      </c>
      <c r="K66" s="19">
        <f t="shared" ca="1" si="29"/>
        <v>5.8497345132743364E-2</v>
      </c>
      <c r="L66" s="58" t="s">
        <v>251</v>
      </c>
      <c r="N66" s="46"/>
      <c r="O66" s="57"/>
      <c r="P66" s="5"/>
      <c r="Q66" s="5"/>
      <c r="R66" s="5"/>
      <c r="S66" s="5"/>
    </row>
    <row r="67" spans="1:19" x14ac:dyDescent="0.2">
      <c r="A67" s="9" t="s">
        <v>109</v>
      </c>
      <c r="B67" s="9" t="s">
        <v>188</v>
      </c>
      <c r="C67" s="9">
        <v>13</v>
      </c>
      <c r="D67" s="16">
        <v>8.4967320261437912E-2</v>
      </c>
      <c r="E67" s="104">
        <v>2</v>
      </c>
      <c r="F67" s="108">
        <v>3.1199999999999999E-2</v>
      </c>
      <c r="G67" s="55"/>
      <c r="H67" s="56"/>
      <c r="I67" s="38">
        <f t="shared" ca="1" si="27"/>
        <v>15</v>
      </c>
      <c r="J67" s="26">
        <f t="shared" ca="1" si="28"/>
        <v>6.4513274336283182</v>
      </c>
      <c r="K67" s="19">
        <f t="shared" ca="1" si="29"/>
        <v>4.7459587020648973E-2</v>
      </c>
      <c r="N67" s="46"/>
      <c r="O67" s="57"/>
      <c r="P67" s="5"/>
      <c r="Q67" s="5"/>
      <c r="R67" s="5"/>
      <c r="S67" s="5"/>
    </row>
    <row r="68" spans="1:19" x14ac:dyDescent="0.2">
      <c r="A68" s="9" t="s">
        <v>109</v>
      </c>
      <c r="B68" s="9" t="s">
        <v>189</v>
      </c>
      <c r="C68" s="9">
        <v>10</v>
      </c>
      <c r="D68" s="16">
        <v>6.535947712418301E-2</v>
      </c>
      <c r="E68" s="104">
        <v>1</v>
      </c>
      <c r="F68" s="108">
        <v>1.5599999999999999E-2</v>
      </c>
      <c r="G68" s="55"/>
      <c r="H68" s="56"/>
      <c r="I68" s="42">
        <f t="shared" ca="1" si="27"/>
        <v>11</v>
      </c>
      <c r="J68" s="26">
        <f t="shared" ca="1" si="28"/>
        <v>4.8053097345132745</v>
      </c>
      <c r="K68" s="19">
        <f t="shared" ca="1" si="29"/>
        <v>3.4054277286135692E-2</v>
      </c>
    </row>
    <row r="69" spans="1:19" x14ac:dyDescent="0.2">
      <c r="A69" s="9" t="s">
        <v>7</v>
      </c>
      <c r="B69" s="14" t="s">
        <v>7</v>
      </c>
      <c r="C69" s="14" t="s">
        <v>7</v>
      </c>
      <c r="D69" s="13"/>
      <c r="E69" s="115"/>
      <c r="F69" s="116"/>
      <c r="G69" s="48"/>
      <c r="H69" s="47"/>
      <c r="I69" s="49"/>
      <c r="J69" s="50"/>
      <c r="K69" s="47" t="s">
        <v>109</v>
      </c>
      <c r="M69" s="46"/>
    </row>
    <row r="70" spans="1:19" x14ac:dyDescent="0.2">
      <c r="A70" s="9" t="s">
        <v>190</v>
      </c>
      <c r="B70" s="9" t="s">
        <v>191</v>
      </c>
      <c r="C70" s="51" t="s">
        <v>256</v>
      </c>
      <c r="D70" s="51" t="s">
        <v>1</v>
      </c>
      <c r="E70" s="117" t="s">
        <v>256</v>
      </c>
      <c r="F70" s="117" t="s">
        <v>1</v>
      </c>
      <c r="G70" s="52" t="s">
        <v>256</v>
      </c>
      <c r="H70" s="51" t="s">
        <v>1</v>
      </c>
      <c r="I70" s="53" t="s">
        <v>294</v>
      </c>
      <c r="J70" s="54" t="s">
        <v>256</v>
      </c>
      <c r="K70" s="51" t="s">
        <v>1</v>
      </c>
    </row>
    <row r="71" spans="1:19" x14ac:dyDescent="0.2">
      <c r="A71" s="9" t="s">
        <v>109</v>
      </c>
      <c r="B71" s="32" t="s">
        <v>6</v>
      </c>
      <c r="C71" s="32">
        <v>33</v>
      </c>
      <c r="D71" s="33">
        <v>0.32038834951456313</v>
      </c>
      <c r="E71" s="106">
        <v>17</v>
      </c>
      <c r="F71" s="107">
        <v>0.51519999999999999</v>
      </c>
      <c r="G71" s="35">
        <v>12</v>
      </c>
      <c r="H71" s="34">
        <f ca="1">G71/SUM($G$71:$G$76)</f>
        <v>0.23076923076923078</v>
      </c>
      <c r="I71" s="36">
        <f t="shared" ref="I71:I76" ca="1" si="30">C71+E71+G71</f>
        <v>62</v>
      </c>
      <c r="J71" s="37">
        <f ca="1">(C71*$D$2+E71*$F$2+G71*$H$2)/($D$2+$F$2+$H$2)</f>
        <v>22.938053097345133</v>
      </c>
      <c r="K71" s="34">
        <f ca="1">(D71*$D$2+F71*$F$2+H71*$H$2)/($D$2+$F$2+$H$2)</f>
        <v>0.35428065059779124</v>
      </c>
    </row>
    <row r="72" spans="1:19" x14ac:dyDescent="0.2">
      <c r="A72" s="9" t="s">
        <v>109</v>
      </c>
      <c r="B72" s="9" t="s">
        <v>27</v>
      </c>
      <c r="C72" s="9">
        <v>31</v>
      </c>
      <c r="D72" s="16">
        <v>0.30097087378640774</v>
      </c>
      <c r="E72" s="104">
        <v>9</v>
      </c>
      <c r="F72" s="108">
        <v>0.2727</v>
      </c>
      <c r="G72" s="24">
        <v>15</v>
      </c>
      <c r="H72" s="19">
        <f t="shared" ref="H72:H76" ca="1" si="31">G72/SUM($G$71:$G$76)</f>
        <v>0.28846153846153844</v>
      </c>
      <c r="I72" s="38">
        <f t="shared" ca="1" si="30"/>
        <v>55</v>
      </c>
      <c r="J72" s="26">
        <f t="shared" ref="J72:J76" ca="1" si="32">(C72*$D$2+E72*$F$2+G72*$H$2)/($D$2+$F$2+$H$2)</f>
        <v>20.469026548672566</v>
      </c>
      <c r="K72" s="19">
        <f t="shared" ref="K72:K76" ca="1" si="33">(D72*$D$2+F72*$F$2+H72*$H$2)/($D$2+$F$2+$H$2)</f>
        <v>0.28950441750877348</v>
      </c>
    </row>
    <row r="73" spans="1:19" x14ac:dyDescent="0.2">
      <c r="A73" s="9" t="s">
        <v>109</v>
      </c>
      <c r="B73" s="9" t="s">
        <v>33</v>
      </c>
      <c r="C73" s="9">
        <v>28</v>
      </c>
      <c r="D73" s="16">
        <v>0.27184466019417475</v>
      </c>
      <c r="E73" s="104">
        <v>6</v>
      </c>
      <c r="F73" s="108">
        <v>0.18179999999999999</v>
      </c>
      <c r="G73" s="24">
        <v>14</v>
      </c>
      <c r="H73" s="19">
        <f t="shared" ca="1" si="31"/>
        <v>0.26923076923076922</v>
      </c>
      <c r="I73" s="38">
        <f t="shared" ca="1" si="30"/>
        <v>48</v>
      </c>
      <c r="J73" s="26">
        <f t="shared" ca="1" si="32"/>
        <v>17.982300884955752</v>
      </c>
      <c r="K73" s="19">
        <f t="shared" ca="1" si="33"/>
        <v>0.24487761042119663</v>
      </c>
    </row>
    <row r="74" spans="1:19" x14ac:dyDescent="0.2">
      <c r="A74" s="9" t="s">
        <v>109</v>
      </c>
      <c r="B74" s="9" t="s">
        <v>40</v>
      </c>
      <c r="C74" s="9">
        <v>6</v>
      </c>
      <c r="D74" s="16">
        <v>5.8252427184466021E-2</v>
      </c>
      <c r="E74" s="104">
        <v>0</v>
      </c>
      <c r="F74" s="108">
        <v>0</v>
      </c>
      <c r="G74" s="24">
        <v>7</v>
      </c>
      <c r="H74" s="19">
        <f t="shared" ca="1" si="31"/>
        <v>0.13461538461538461</v>
      </c>
      <c r="I74" s="38">
        <f t="shared" ca="1" si="30"/>
        <v>13</v>
      </c>
      <c r="J74" s="26">
        <f t="shared" ca="1" si="32"/>
        <v>4.5044247787610621</v>
      </c>
      <c r="K74" s="19">
        <f t="shared" ca="1" si="33"/>
        <v>6.0838229559769211E-2</v>
      </c>
    </row>
    <row r="75" spans="1:19" x14ac:dyDescent="0.2">
      <c r="A75" s="9" t="s">
        <v>109</v>
      </c>
      <c r="B75" s="9" t="s">
        <v>50</v>
      </c>
      <c r="C75" s="9">
        <v>5</v>
      </c>
      <c r="D75" s="16">
        <v>4.8543689320388349E-2</v>
      </c>
      <c r="E75" s="104">
        <v>0</v>
      </c>
      <c r="F75" s="108">
        <v>0</v>
      </c>
      <c r="G75" s="24">
        <v>4</v>
      </c>
      <c r="H75" s="19">
        <f t="shared" ca="1" si="31"/>
        <v>7.6923076923076927E-2</v>
      </c>
      <c r="I75" s="38">
        <f t="shared" ca="1" si="30"/>
        <v>9</v>
      </c>
      <c r="J75" s="26">
        <f t="shared" ca="1" si="32"/>
        <v>3.2831858407079646</v>
      </c>
      <c r="K75" s="19">
        <f t="shared" ca="1" si="33"/>
        <v>4.1650419346097672E-2</v>
      </c>
    </row>
    <row r="76" spans="1:19" x14ac:dyDescent="0.2">
      <c r="B76" s="22" t="s">
        <v>98</v>
      </c>
      <c r="C76" s="22">
        <v>0</v>
      </c>
      <c r="D76" s="39">
        <v>0</v>
      </c>
      <c r="E76" s="109">
        <v>1</v>
      </c>
      <c r="F76" s="110">
        <v>3.0300000000000001E-2</v>
      </c>
      <c r="G76" s="41">
        <v>0</v>
      </c>
      <c r="H76" s="40">
        <f t="shared" ca="1" si="31"/>
        <v>0</v>
      </c>
      <c r="I76" s="42">
        <f t="shared" ca="1" si="30"/>
        <v>1</v>
      </c>
      <c r="J76" s="43">
        <f t="shared" ca="1" si="32"/>
        <v>0.29203539823008851</v>
      </c>
      <c r="K76" s="40">
        <f t="shared" ca="1" si="33"/>
        <v>8.8486725663716823E-3</v>
      </c>
    </row>
    <row r="77" spans="1:19" x14ac:dyDescent="0.2">
      <c r="A77" s="9" t="s">
        <v>7</v>
      </c>
      <c r="B77" s="9" t="s">
        <v>7</v>
      </c>
      <c r="C77" s="9" t="s">
        <v>7</v>
      </c>
      <c r="E77" s="104"/>
      <c r="F77" s="108"/>
      <c r="I77" s="38"/>
      <c r="K77" s="19" t="s">
        <v>109</v>
      </c>
    </row>
    <row r="78" spans="1:19" x14ac:dyDescent="0.2">
      <c r="A78" s="9" t="s">
        <v>192</v>
      </c>
      <c r="B78" s="14" t="s">
        <v>193</v>
      </c>
      <c r="C78" s="28" t="s">
        <v>256</v>
      </c>
      <c r="D78" s="28" t="s">
        <v>1</v>
      </c>
      <c r="E78" s="105" t="s">
        <v>256</v>
      </c>
      <c r="F78" s="105" t="s">
        <v>1</v>
      </c>
      <c r="G78" s="29" t="s">
        <v>256</v>
      </c>
      <c r="H78" s="28" t="s">
        <v>1</v>
      </c>
      <c r="I78" s="30" t="s">
        <v>294</v>
      </c>
      <c r="J78" s="31" t="s">
        <v>256</v>
      </c>
      <c r="K78" s="28" t="s">
        <v>1</v>
      </c>
    </row>
    <row r="79" spans="1:19" x14ac:dyDescent="0.2">
      <c r="A79" s="9" t="s">
        <v>109</v>
      </c>
      <c r="B79" s="9" t="s">
        <v>35</v>
      </c>
      <c r="C79" s="9">
        <v>28</v>
      </c>
      <c r="D79" s="16">
        <v>0.35</v>
      </c>
      <c r="E79" s="104">
        <v>16</v>
      </c>
      <c r="F79" s="108">
        <v>0.5</v>
      </c>
      <c r="G79" s="24">
        <v>13</v>
      </c>
      <c r="H79" s="19">
        <f ca="1">G79/SUM($G$79:$G$83)</f>
        <v>0.33333333333333331</v>
      </c>
      <c r="I79" s="36">
        <f t="shared" ref="I79:I83" ca="1" si="34">C79+E79+G79</f>
        <v>57</v>
      </c>
      <c r="J79" s="26">
        <f ca="1">(C79*$D$2+E79*$F$2+G79*$H$2)/($D$2+$F$2+$H$2)</f>
        <v>20.646017699115045</v>
      </c>
      <c r="K79" s="19">
        <f ca="1">(D79*$D$2+F79*$F$2+H79*$H$2)/($D$2+$F$2+$H$2)</f>
        <v>0.38952802359881999</v>
      </c>
    </row>
    <row r="80" spans="1:19" x14ac:dyDescent="0.2">
      <c r="A80" s="9" t="s">
        <v>109</v>
      </c>
      <c r="B80" s="9" t="s">
        <v>37</v>
      </c>
      <c r="C80" s="9">
        <v>28</v>
      </c>
      <c r="D80" s="16">
        <v>0.35</v>
      </c>
      <c r="E80" s="104">
        <v>9</v>
      </c>
      <c r="F80" s="108">
        <v>0.28120000000000001</v>
      </c>
      <c r="G80" s="24">
        <v>9</v>
      </c>
      <c r="H80" s="19">
        <f t="shared" ref="H80:H83" ca="1" si="35">G80/SUM($G$79:$G$83)</f>
        <v>0.23076923076923078</v>
      </c>
      <c r="I80" s="38">
        <f t="shared" ca="1" si="34"/>
        <v>46</v>
      </c>
      <c r="J80" s="26">
        <f t="shared" ref="J80:J83" ca="1" si="36">(C80*$D$2+E80*$F$2+G80*$H$2)/($D$2+$F$2+$H$2)</f>
        <v>17.575221238938052</v>
      </c>
      <c r="K80" s="19">
        <f t="shared" ref="K80:K83" ca="1" si="37">(D80*$D$2+F80*$F$2+H80*$H$2)/($D$2+$F$2+$H$2)</f>
        <v>0.2993089176310415</v>
      </c>
    </row>
    <row r="81" spans="1:11" x14ac:dyDescent="0.2">
      <c r="A81" s="9" t="s">
        <v>109</v>
      </c>
      <c r="B81" s="9" t="s">
        <v>13</v>
      </c>
      <c r="C81" s="9">
        <v>12</v>
      </c>
      <c r="D81" s="16">
        <v>0.15</v>
      </c>
      <c r="E81" s="104">
        <v>4</v>
      </c>
      <c r="F81" s="108">
        <v>0.125</v>
      </c>
      <c r="G81" s="24">
        <v>10</v>
      </c>
      <c r="H81" s="19">
        <f t="shared" ca="1" si="35"/>
        <v>0.25641025641025639</v>
      </c>
      <c r="I81" s="38">
        <f t="shared" ca="1" si="34"/>
        <v>26</v>
      </c>
      <c r="J81" s="26">
        <f t="shared" ca="1" si="36"/>
        <v>9.1504424778761067</v>
      </c>
      <c r="K81" s="19">
        <f t="shared" ca="1" si="37"/>
        <v>0.17000794191059676</v>
      </c>
    </row>
    <row r="82" spans="1:11" x14ac:dyDescent="0.2">
      <c r="A82" s="9" t="s">
        <v>109</v>
      </c>
      <c r="B82" s="9" t="s">
        <v>15</v>
      </c>
      <c r="C82" s="9">
        <v>12</v>
      </c>
      <c r="D82" s="16">
        <v>0.15</v>
      </c>
      <c r="E82" s="104">
        <v>2</v>
      </c>
      <c r="F82" s="108">
        <v>6.25E-2</v>
      </c>
      <c r="G82" s="24">
        <v>7</v>
      </c>
      <c r="H82" s="19">
        <f t="shared" ca="1" si="35"/>
        <v>0.17948717948717949</v>
      </c>
      <c r="I82" s="38">
        <f t="shared" ca="1" si="34"/>
        <v>21</v>
      </c>
      <c r="J82" s="26">
        <f t="shared" ca="1" si="36"/>
        <v>7.7964601769911503</v>
      </c>
      <c r="K82" s="19">
        <f t="shared" ca="1" si="37"/>
        <v>0.13201440889493984</v>
      </c>
    </row>
    <row r="83" spans="1:11" x14ac:dyDescent="0.2">
      <c r="B83" s="9" t="s">
        <v>98</v>
      </c>
      <c r="C83" s="9">
        <v>0</v>
      </c>
      <c r="D83" s="16">
        <v>0</v>
      </c>
      <c r="E83" s="104">
        <v>1</v>
      </c>
      <c r="F83" s="108">
        <v>3.1199999999999999E-2</v>
      </c>
      <c r="G83" s="24">
        <v>0</v>
      </c>
      <c r="H83" s="19">
        <f t="shared" ca="1" si="35"/>
        <v>0</v>
      </c>
      <c r="I83" s="42">
        <f t="shared" ca="1" si="34"/>
        <v>1</v>
      </c>
      <c r="J83" s="26">
        <f t="shared" ca="1" si="36"/>
        <v>0.29203539823008851</v>
      </c>
      <c r="K83" s="19">
        <f t="shared" ca="1" si="37"/>
        <v>9.1115044247787602E-3</v>
      </c>
    </row>
    <row r="84" spans="1:11" x14ac:dyDescent="0.2">
      <c r="A84" s="9" t="s">
        <v>7</v>
      </c>
      <c r="B84" s="14" t="s">
        <v>7</v>
      </c>
      <c r="C84" s="14" t="s">
        <v>7</v>
      </c>
      <c r="D84" s="13"/>
      <c r="E84" s="115"/>
      <c r="F84" s="116"/>
      <c r="G84" s="48"/>
      <c r="H84" s="47"/>
      <c r="I84" s="49"/>
      <c r="J84" s="50"/>
      <c r="K84" s="47" t="s">
        <v>109</v>
      </c>
    </row>
    <row r="85" spans="1:11" x14ac:dyDescent="0.2">
      <c r="A85" s="9" t="s">
        <v>194</v>
      </c>
      <c r="B85" s="9" t="s">
        <v>195</v>
      </c>
      <c r="C85" s="51" t="s">
        <v>256</v>
      </c>
      <c r="D85" s="51" t="s">
        <v>1</v>
      </c>
      <c r="E85" s="117" t="s">
        <v>256</v>
      </c>
      <c r="F85" s="117" t="s">
        <v>1</v>
      </c>
      <c r="G85" s="52" t="s">
        <v>256</v>
      </c>
      <c r="H85" s="51" t="s">
        <v>1</v>
      </c>
      <c r="I85" s="53" t="s">
        <v>294</v>
      </c>
      <c r="J85" s="54" t="s">
        <v>256</v>
      </c>
      <c r="K85" s="51" t="s">
        <v>1</v>
      </c>
    </row>
    <row r="86" spans="1:11" x14ac:dyDescent="0.2">
      <c r="A86" s="9" t="s">
        <v>109</v>
      </c>
      <c r="B86" s="32" t="s">
        <v>45</v>
      </c>
      <c r="C86" s="32">
        <v>24</v>
      </c>
      <c r="D86" s="33">
        <v>0.54545454545454541</v>
      </c>
      <c r="E86" s="106">
        <v>12</v>
      </c>
      <c r="F86" s="107">
        <v>0.5</v>
      </c>
      <c r="G86" s="35">
        <v>7</v>
      </c>
      <c r="H86" s="34">
        <f ca="1">G86/SUM($G$86:$G$88)</f>
        <v>0.33333333333333331</v>
      </c>
      <c r="I86" s="36">
        <f t="shared" ref="I86:I88" ca="1" si="38">C86+E86+G86</f>
        <v>43</v>
      </c>
      <c r="J86" s="37">
        <f ca="1">(C86*$D$2+E86*$F$2+G86*$H$2)/($D$2+$F$2+$H$2)</f>
        <v>16.13274336283186</v>
      </c>
      <c r="K86" s="34">
        <f ca="1">(D86*$D$2+F86*$F$2+H86*$H$2)/($D$2+$F$2+$H$2)</f>
        <v>0.47774202198980953</v>
      </c>
    </row>
    <row r="87" spans="1:11" x14ac:dyDescent="0.2">
      <c r="A87" s="9" t="s">
        <v>109</v>
      </c>
      <c r="B87" s="9" t="s">
        <v>63</v>
      </c>
      <c r="C87" s="9">
        <v>20</v>
      </c>
      <c r="D87" s="16">
        <v>0.45454545454545453</v>
      </c>
      <c r="E87" s="104">
        <v>11</v>
      </c>
      <c r="F87" s="108">
        <v>0.45829999999999999</v>
      </c>
      <c r="G87" s="24">
        <v>14</v>
      </c>
      <c r="H87" s="19">
        <f t="shared" ref="H87:H88" ca="1" si="39">G87/SUM($G$86:$G$88)</f>
        <v>0.66666666666666663</v>
      </c>
      <c r="I87" s="38">
        <f t="shared" ca="1" si="38"/>
        <v>45</v>
      </c>
      <c r="J87" s="26">
        <f t="shared" ref="J87:J88" ca="1" si="40">(C87*$D$2+E87*$F$2+G87*$H$2)/($D$2+$F$2+$H$2)</f>
        <v>15.831858407079647</v>
      </c>
      <c r="K87" s="19">
        <f t="shared" ref="K87:K88" ca="1" si="41">(D87*$D$2+F87*$F$2+H87*$H$2)/($D$2+$F$2+$H$2)</f>
        <v>0.51008010190399566</v>
      </c>
    </row>
    <row r="88" spans="1:11" x14ac:dyDescent="0.2">
      <c r="B88" s="22" t="s">
        <v>98</v>
      </c>
      <c r="C88" s="22">
        <v>0</v>
      </c>
      <c r="D88" s="39">
        <v>0</v>
      </c>
      <c r="E88" s="109">
        <v>1</v>
      </c>
      <c r="F88" s="110">
        <v>4.1700000000000001E-2</v>
      </c>
      <c r="G88" s="41">
        <v>0</v>
      </c>
      <c r="H88" s="40">
        <f t="shared" ca="1" si="39"/>
        <v>0</v>
      </c>
      <c r="I88" s="42">
        <f t="shared" ca="1" si="38"/>
        <v>1</v>
      </c>
      <c r="J88" s="43">
        <f t="shared" ca="1" si="40"/>
        <v>0.29203539823008851</v>
      </c>
      <c r="K88" s="40">
        <f t="shared" ca="1" si="41"/>
        <v>1.2177876106194691E-2</v>
      </c>
    </row>
    <row r="89" spans="1:11" x14ac:dyDescent="0.2">
      <c r="A89" s="9" t="s">
        <v>7</v>
      </c>
      <c r="B89" s="9" t="s">
        <v>7</v>
      </c>
      <c r="C89" s="9" t="s">
        <v>7</v>
      </c>
      <c r="E89" s="104"/>
      <c r="F89" s="108"/>
      <c r="I89" s="38"/>
      <c r="K89" s="19" t="s">
        <v>109</v>
      </c>
    </row>
    <row r="90" spans="1:11" x14ac:dyDescent="0.2">
      <c r="A90" s="9" t="s">
        <v>196</v>
      </c>
      <c r="B90" s="14" t="s">
        <v>197</v>
      </c>
      <c r="C90" s="28" t="s">
        <v>256</v>
      </c>
      <c r="D90" s="28" t="s">
        <v>1</v>
      </c>
      <c r="E90" s="105" t="s">
        <v>256</v>
      </c>
      <c r="F90" s="105" t="s">
        <v>1</v>
      </c>
      <c r="G90" s="29" t="s">
        <v>256</v>
      </c>
      <c r="H90" s="28" t="s">
        <v>1</v>
      </c>
      <c r="I90" s="30" t="s">
        <v>294</v>
      </c>
      <c r="J90" s="31" t="s">
        <v>256</v>
      </c>
      <c r="K90" s="28" t="s">
        <v>1</v>
      </c>
    </row>
    <row r="91" spans="1:11" x14ac:dyDescent="0.2">
      <c r="A91" s="9" t="s">
        <v>109</v>
      </c>
      <c r="B91" s="9" t="s">
        <v>14</v>
      </c>
      <c r="C91" s="9">
        <v>43</v>
      </c>
      <c r="D91" s="16">
        <v>0.3359375</v>
      </c>
      <c r="E91" s="104">
        <v>20</v>
      </c>
      <c r="F91" s="108">
        <v>0.45450000000000002</v>
      </c>
      <c r="G91" s="24">
        <v>20</v>
      </c>
      <c r="H91" s="19">
        <f ca="1">G91/SUM($G$91:$G$97)</f>
        <v>0.27397260273972601</v>
      </c>
      <c r="I91" s="36">
        <f t="shared" ref="I91:I97" ca="1" si="42">C91+E91+G91</f>
        <v>83</v>
      </c>
      <c r="J91" s="26">
        <f ca="1">(C91*$D$2+E91*$F$2+G91*$H$2)/($D$2+$F$2+$H$2)</f>
        <v>30.380530973451329</v>
      </c>
      <c r="K91" s="19">
        <f ca="1">(D91*$D$2+F91*$F$2+H91*$H$2)/($D$2+$F$2+$H$2)</f>
        <v>0.35465945114559344</v>
      </c>
    </row>
    <row r="92" spans="1:11" x14ac:dyDescent="0.2">
      <c r="A92" s="9" t="s">
        <v>109</v>
      </c>
      <c r="B92" s="9" t="s">
        <v>22</v>
      </c>
      <c r="C92" s="9">
        <v>37</v>
      </c>
      <c r="D92" s="16">
        <v>0.2890625</v>
      </c>
      <c r="E92" s="104">
        <v>14</v>
      </c>
      <c r="F92" s="108">
        <v>0.31819999999999998</v>
      </c>
      <c r="G92" s="24">
        <v>13</v>
      </c>
      <c r="H92" s="19">
        <f t="shared" ref="H92:H97" ca="1" si="43">G92/SUM($G$91:$G$97)</f>
        <v>0.17808219178082191</v>
      </c>
      <c r="I92" s="38">
        <f t="shared" ca="1" si="42"/>
        <v>64</v>
      </c>
      <c r="J92" s="26">
        <f t="shared" ref="J92:J97" ca="1" si="44">(C92*$D$2+E92*$F$2+G92*$H$2)/($D$2+$F$2+$H$2)</f>
        <v>24.123893805309734</v>
      </c>
      <c r="K92" s="19">
        <f t="shared" ref="K92:K97" ca="1" si="45">(D92*$D$2+F92*$F$2+H92*$H$2)/($D$2+$F$2+$H$2)</f>
        <v>0.26909000939507816</v>
      </c>
    </row>
    <row r="93" spans="1:11" x14ac:dyDescent="0.2">
      <c r="B93" s="9" t="s">
        <v>34</v>
      </c>
      <c r="C93" s="9">
        <v>7</v>
      </c>
      <c r="D93" s="16">
        <v>5.46875E-2</v>
      </c>
      <c r="E93" s="104">
        <v>2</v>
      </c>
      <c r="F93" s="108">
        <v>4.5499999999999999E-2</v>
      </c>
      <c r="G93" s="24">
        <v>7</v>
      </c>
      <c r="H93" s="19">
        <f t="shared" ca="1" si="43"/>
        <v>9.5890410958904104E-2</v>
      </c>
      <c r="I93" s="38">
        <f t="shared" ca="1" si="42"/>
        <v>16</v>
      </c>
      <c r="J93" s="26">
        <f t="shared" ca="1" si="44"/>
        <v>5.5398230088495577</v>
      </c>
      <c r="K93" s="19">
        <f t="shared" ca="1" si="45"/>
        <v>6.2578623166444414E-2</v>
      </c>
    </row>
    <row r="94" spans="1:11" x14ac:dyDescent="0.2">
      <c r="A94" s="9" t="s">
        <v>109</v>
      </c>
      <c r="B94" s="9" t="s">
        <v>17</v>
      </c>
      <c r="C94" s="9">
        <v>12</v>
      </c>
      <c r="D94" s="16">
        <v>9.375E-2</v>
      </c>
      <c r="E94" s="104">
        <v>0</v>
      </c>
      <c r="F94" s="108">
        <v>0</v>
      </c>
      <c r="G94" s="24">
        <v>8</v>
      </c>
      <c r="H94" s="19">
        <f t="shared" ca="1" si="43"/>
        <v>0.1095890410958904</v>
      </c>
      <c r="I94" s="38">
        <f t="shared" ca="1" si="42"/>
        <v>20</v>
      </c>
      <c r="J94" s="26">
        <f t="shared" ca="1" si="44"/>
        <v>7.4690265486725664</v>
      </c>
      <c r="K94" s="19">
        <f t="shared" ca="1" si="45"/>
        <v>7.0436568068856828E-2</v>
      </c>
    </row>
    <row r="95" spans="1:11" x14ac:dyDescent="0.2">
      <c r="A95" s="9" t="s">
        <v>109</v>
      </c>
      <c r="B95" s="9" t="s">
        <v>62</v>
      </c>
      <c r="C95" s="9">
        <v>3</v>
      </c>
      <c r="D95" s="16">
        <v>2.34375E-2</v>
      </c>
      <c r="E95" s="104">
        <v>1</v>
      </c>
      <c r="F95" s="108">
        <v>2.2700000000000001E-2</v>
      </c>
      <c r="G95" s="24">
        <v>7</v>
      </c>
      <c r="H95" s="19">
        <f t="shared" ca="1" si="43"/>
        <v>9.5890410958904104E-2</v>
      </c>
      <c r="I95" s="38">
        <f t="shared" ca="1" si="42"/>
        <v>11</v>
      </c>
      <c r="J95" s="26">
        <f t="shared" ca="1" si="44"/>
        <v>3.4424778761061945</v>
      </c>
      <c r="K95" s="19">
        <f t="shared" ca="1" si="45"/>
        <v>4.1816233785913447E-2</v>
      </c>
    </row>
    <row r="96" spans="1:11" x14ac:dyDescent="0.2">
      <c r="A96" s="9" t="s">
        <v>109</v>
      </c>
      <c r="B96" s="9" t="s">
        <v>41</v>
      </c>
      <c r="C96" s="9">
        <v>26</v>
      </c>
      <c r="D96" s="16">
        <v>0.203125</v>
      </c>
      <c r="E96" s="104">
        <v>6</v>
      </c>
      <c r="F96" s="108">
        <v>0.13639999999999999</v>
      </c>
      <c r="G96" s="24">
        <v>18</v>
      </c>
      <c r="H96" s="19">
        <f t="shared" ca="1" si="43"/>
        <v>0.24657534246575341</v>
      </c>
      <c r="I96" s="38">
        <f t="shared" ca="1" si="42"/>
        <v>50</v>
      </c>
      <c r="J96" s="26">
        <f ca="1">(C96*$D$2+E96*$F$2+G96*$H$2)/($D$2+$F$2+$H$2)</f>
        <v>18.106194690265486</v>
      </c>
      <c r="K96" s="19">
        <f ca="1">(D96*$D$2+F96*$F$2+H96*$H$2)/($D$2+$F$2+$H$2)</f>
        <v>0.1947899108982907</v>
      </c>
    </row>
    <row r="97" spans="1:11" x14ac:dyDescent="0.2">
      <c r="B97" s="9" t="s">
        <v>98</v>
      </c>
      <c r="C97" s="9">
        <v>0</v>
      </c>
      <c r="D97" s="16">
        <v>0</v>
      </c>
      <c r="E97" s="104">
        <v>1</v>
      </c>
      <c r="F97" s="108">
        <v>2.2700000000000001E-2</v>
      </c>
      <c r="G97" s="24">
        <v>0</v>
      </c>
      <c r="H97" s="19">
        <f t="shared" ca="1" si="43"/>
        <v>0</v>
      </c>
      <c r="I97" s="42">
        <f t="shared" ca="1" si="42"/>
        <v>1</v>
      </c>
      <c r="J97" s="26">
        <f t="shared" ca="1" si="44"/>
        <v>0.29203539823008851</v>
      </c>
      <c r="K97" s="19">
        <f t="shared" ca="1" si="45"/>
        <v>6.6292035398230094E-3</v>
      </c>
    </row>
    <row r="98" spans="1:11" x14ac:dyDescent="0.2">
      <c r="A98" s="9" t="s">
        <v>7</v>
      </c>
      <c r="B98" s="14" t="s">
        <v>7</v>
      </c>
      <c r="C98" s="14" t="s">
        <v>7</v>
      </c>
      <c r="D98" s="13"/>
      <c r="E98" s="115"/>
      <c r="F98" s="116"/>
      <c r="G98" s="48"/>
      <c r="H98" s="47"/>
      <c r="I98" s="49"/>
      <c r="J98" s="50"/>
      <c r="K98" s="47" t="s">
        <v>109</v>
      </c>
    </row>
    <row r="99" spans="1:11" x14ac:dyDescent="0.2">
      <c r="A99" s="9" t="s">
        <v>198</v>
      </c>
      <c r="B99" s="9" t="s">
        <v>199</v>
      </c>
      <c r="C99" s="51" t="s">
        <v>256</v>
      </c>
      <c r="D99" s="51" t="s">
        <v>1</v>
      </c>
      <c r="E99" s="117" t="s">
        <v>256</v>
      </c>
      <c r="F99" s="117" t="s">
        <v>1</v>
      </c>
      <c r="G99" s="52" t="s">
        <v>256</v>
      </c>
      <c r="H99" s="51" t="s">
        <v>1</v>
      </c>
      <c r="I99" s="53" t="s">
        <v>294</v>
      </c>
      <c r="J99" s="54" t="s">
        <v>256</v>
      </c>
      <c r="K99" s="51" t="s">
        <v>1</v>
      </c>
    </row>
    <row r="100" spans="1:11" x14ac:dyDescent="0.2">
      <c r="A100" s="9" t="s">
        <v>109</v>
      </c>
      <c r="B100" s="32" t="s">
        <v>5</v>
      </c>
      <c r="C100" s="32">
        <v>45</v>
      </c>
      <c r="D100" s="33">
        <v>0.58441558441558439</v>
      </c>
      <c r="E100" s="106">
        <v>23</v>
      </c>
      <c r="F100" s="107">
        <v>0.69699999999999995</v>
      </c>
      <c r="G100" s="35">
        <v>19</v>
      </c>
      <c r="H100" s="34">
        <f ca="1">G100/SUM($G$100:$G$106)</f>
        <v>0.30645161290322581</v>
      </c>
      <c r="I100" s="36">
        <f t="shared" ref="I100:I106" ca="1" si="46">C100+E100+G100</f>
        <v>87</v>
      </c>
      <c r="J100" s="37">
        <f ca="1">(C100*$D$2+E100*$F$2+G100*$H$2)/($D$2+$F$2+$H$2)</f>
        <v>31.902654867256636</v>
      </c>
      <c r="K100" s="34">
        <f ca="1">(D100*$D$2+F100*$F$2+H100*$H$2)/($D$2+$F$2+$H$2)</f>
        <v>0.54595833256095894</v>
      </c>
    </row>
    <row r="101" spans="1:11" x14ac:dyDescent="0.2">
      <c r="A101" s="9" t="s">
        <v>109</v>
      </c>
      <c r="B101" s="9" t="s">
        <v>67</v>
      </c>
      <c r="C101" s="9">
        <v>19</v>
      </c>
      <c r="D101" s="16">
        <v>0.24675324675324675</v>
      </c>
      <c r="E101" s="104">
        <v>7</v>
      </c>
      <c r="F101" s="108">
        <v>0.21210000000000001</v>
      </c>
      <c r="G101" s="24">
        <v>14</v>
      </c>
      <c r="H101" s="19">
        <f t="shared" ref="H101:H106" ca="1" si="47">G101/SUM($G$100:$G$106)</f>
        <v>0.22580645161290322</v>
      </c>
      <c r="I101" s="38">
        <f t="shared" ca="1" si="46"/>
        <v>40</v>
      </c>
      <c r="J101" s="26">
        <f t="shared" ref="J101:J103" ca="1" si="48">(C101*$D$2+E101*$F$2+G101*$H$2)/($D$2+$F$2+$H$2)</f>
        <v>14.212389380530974</v>
      </c>
      <c r="K101" s="19">
        <f t="shared" ref="K101:K103" ca="1" si="49">(D101*$D$2+F101*$F$2+H101*$H$2)/($D$2+$F$2+$H$2)</f>
        <v>0.23125754585123698</v>
      </c>
    </row>
    <row r="102" spans="1:11" x14ac:dyDescent="0.2">
      <c r="A102" s="9" t="s">
        <v>109</v>
      </c>
      <c r="B102" s="9" t="s">
        <v>36</v>
      </c>
      <c r="C102" s="9">
        <v>7</v>
      </c>
      <c r="D102" s="16">
        <v>9.0909090909090912E-2</v>
      </c>
      <c r="E102" s="104">
        <v>1</v>
      </c>
      <c r="F102" s="108">
        <v>3.0300000000000001E-2</v>
      </c>
      <c r="G102" s="24">
        <v>9</v>
      </c>
      <c r="H102" s="19">
        <f t="shared" ca="1" si="47"/>
        <v>0.14516129032258066</v>
      </c>
      <c r="I102" s="38">
        <f t="shared" ca="1" si="46"/>
        <v>17</v>
      </c>
      <c r="J102" s="26">
        <f t="shared" ca="1" si="48"/>
        <v>5.7610619469026547</v>
      </c>
      <c r="K102" s="19">
        <f t="shared" ca="1" si="49"/>
        <v>8.7132221732021925E-2</v>
      </c>
    </row>
    <row r="103" spans="1:11" x14ac:dyDescent="0.2">
      <c r="A103" s="9" t="s">
        <v>109</v>
      </c>
      <c r="B103" s="9" t="s">
        <v>58</v>
      </c>
      <c r="C103" s="9">
        <v>4</v>
      </c>
      <c r="D103" s="16">
        <v>5.1948051948051951E-2</v>
      </c>
      <c r="E103" s="104">
        <v>1</v>
      </c>
      <c r="F103" s="108">
        <v>3.0300000000000001E-2</v>
      </c>
      <c r="G103" s="24">
        <v>8</v>
      </c>
      <c r="H103" s="19">
        <f t="shared" ca="1" si="47"/>
        <v>0.12903225806451613</v>
      </c>
      <c r="I103" s="38">
        <f t="shared" ca="1" si="46"/>
        <v>13</v>
      </c>
      <c r="J103" s="26">
        <f t="shared" ca="1" si="48"/>
        <v>4.1504424778761058</v>
      </c>
      <c r="K103" s="19">
        <f t="shared" ca="1" si="49"/>
        <v>6.5408726842669171E-2</v>
      </c>
    </row>
    <row r="104" spans="1:11" x14ac:dyDescent="0.2">
      <c r="A104" s="9" t="s">
        <v>109</v>
      </c>
      <c r="B104" s="9" t="s">
        <v>72</v>
      </c>
      <c r="C104" s="9">
        <v>1</v>
      </c>
      <c r="D104" s="16">
        <v>1.2987012987012988E-2</v>
      </c>
      <c r="E104" s="104">
        <v>0</v>
      </c>
      <c r="F104" s="108">
        <v>0</v>
      </c>
      <c r="G104" s="24">
        <v>7</v>
      </c>
      <c r="H104" s="19">
        <f t="shared" ca="1" si="47"/>
        <v>0.11290322580645161</v>
      </c>
      <c r="I104" s="38">
        <f t="shared" ca="1" si="46"/>
        <v>8</v>
      </c>
      <c r="J104" s="26">
        <f t="shared" ref="J104:K106" ca="1" si="50">(C104*$D$2+E104*$F$2+G104*$H$2)/($D$2+$F$2+$H$2)</f>
        <v>2.247787610619469</v>
      </c>
      <c r="K104" s="19">
        <f t="shared" ca="1" si="50"/>
        <v>3.4836559386944771E-2</v>
      </c>
    </row>
    <row r="105" spans="1:11" x14ac:dyDescent="0.2">
      <c r="A105" s="9" t="s">
        <v>109</v>
      </c>
      <c r="B105" s="9" t="s">
        <v>74</v>
      </c>
      <c r="C105" s="9">
        <v>1</v>
      </c>
      <c r="D105" s="16">
        <v>1.2987012987012988E-2</v>
      </c>
      <c r="E105" s="104">
        <v>0</v>
      </c>
      <c r="F105" s="108">
        <v>0</v>
      </c>
      <c r="G105" s="24">
        <v>5</v>
      </c>
      <c r="H105" s="19">
        <f t="shared" ca="1" si="47"/>
        <v>8.0645161290322578E-2</v>
      </c>
      <c r="I105" s="38">
        <f t="shared" ca="1" si="46"/>
        <v>6</v>
      </c>
      <c r="J105" s="26">
        <f t="shared" ca="1" si="50"/>
        <v>1.7345132743362832</v>
      </c>
      <c r="K105" s="19">
        <f t="shared" ca="1" si="50"/>
        <v>2.6557941059796614E-2</v>
      </c>
    </row>
    <row r="106" spans="1:11" x14ac:dyDescent="0.2">
      <c r="B106" s="22" t="s">
        <v>98</v>
      </c>
      <c r="C106" s="22">
        <v>0</v>
      </c>
      <c r="D106" s="39">
        <v>0</v>
      </c>
      <c r="E106" s="109">
        <v>1</v>
      </c>
      <c r="F106" s="110">
        <v>3.0300000000000001E-2</v>
      </c>
      <c r="G106" s="41">
        <v>0</v>
      </c>
      <c r="H106" s="40">
        <f t="shared" ca="1" si="47"/>
        <v>0</v>
      </c>
      <c r="I106" s="42">
        <f t="shared" ca="1" si="46"/>
        <v>1</v>
      </c>
      <c r="J106" s="43">
        <f t="shared" ca="1" si="50"/>
        <v>0.29203539823008851</v>
      </c>
      <c r="K106" s="40">
        <f t="shared" ca="1" si="50"/>
        <v>8.8486725663716823E-3</v>
      </c>
    </row>
    <row r="107" spans="1:11" x14ac:dyDescent="0.2">
      <c r="A107" s="9" t="s">
        <v>7</v>
      </c>
      <c r="B107" s="9" t="s">
        <v>7</v>
      </c>
      <c r="C107" s="9" t="s">
        <v>7</v>
      </c>
      <c r="E107" s="104"/>
      <c r="F107" s="108"/>
      <c r="I107" s="38"/>
      <c r="K107" s="19" t="s">
        <v>109</v>
      </c>
    </row>
    <row r="108" spans="1:11" x14ac:dyDescent="0.2">
      <c r="A108" s="9" t="s">
        <v>200</v>
      </c>
      <c r="B108" s="14" t="s">
        <v>201</v>
      </c>
      <c r="C108" s="28" t="s">
        <v>256</v>
      </c>
      <c r="D108" s="28" t="s">
        <v>1</v>
      </c>
      <c r="E108" s="105" t="s">
        <v>256</v>
      </c>
      <c r="F108" s="105" t="s">
        <v>1</v>
      </c>
      <c r="G108" s="29" t="s">
        <v>256</v>
      </c>
      <c r="H108" s="28" t="s">
        <v>1</v>
      </c>
      <c r="I108" s="30" t="s">
        <v>294</v>
      </c>
      <c r="J108" s="31" t="s">
        <v>256</v>
      </c>
      <c r="K108" s="28" t="s">
        <v>1</v>
      </c>
    </row>
    <row r="109" spans="1:11" x14ac:dyDescent="0.2">
      <c r="A109" s="9" t="s">
        <v>109</v>
      </c>
      <c r="B109" s="9" t="s">
        <v>4</v>
      </c>
      <c r="C109" s="9">
        <v>46</v>
      </c>
      <c r="D109" s="16">
        <v>0.58227848101265822</v>
      </c>
      <c r="E109" s="104">
        <v>25</v>
      </c>
      <c r="F109" s="108">
        <v>0.69440000000000002</v>
      </c>
      <c r="G109" s="24">
        <v>20</v>
      </c>
      <c r="H109" s="19">
        <f ca="1">G109/SUM($G$109:$G$113)</f>
        <v>0.45454545454545453</v>
      </c>
      <c r="I109" s="36">
        <f t="shared" ref="I109:I113" ca="1" si="51">C109+E109+G109</f>
        <v>91</v>
      </c>
      <c r="J109" s="26">
        <f ca="1">(C109*$D$2+E109*$F$2+G109*$H$2)/($D$2+$F$2+$H$2)</f>
        <v>33.194690265486727</v>
      </c>
      <c r="K109" s="19">
        <f ca="1">(D109*$D$2+F109*$F$2+H109*$H$2)/($D$2+$F$2+$H$2)</f>
        <v>0.58224089126959078</v>
      </c>
    </row>
    <row r="110" spans="1:11" x14ac:dyDescent="0.2">
      <c r="A110" s="9" t="s">
        <v>109</v>
      </c>
      <c r="B110" s="9" t="s">
        <v>55</v>
      </c>
      <c r="C110" s="9">
        <v>22</v>
      </c>
      <c r="D110" s="16">
        <v>0.27848101265822783</v>
      </c>
      <c r="E110" s="104">
        <v>9</v>
      </c>
      <c r="F110" s="108">
        <v>0.25</v>
      </c>
      <c r="G110" s="24">
        <v>15</v>
      </c>
      <c r="H110" s="19">
        <f t="shared" ref="H110:H113" ca="1" si="52">G110/SUM($G$109:$G$113)</f>
        <v>0.34090909090909088</v>
      </c>
      <c r="I110" s="38">
        <f t="shared" ca="1" si="51"/>
        <v>46</v>
      </c>
      <c r="J110" s="26">
        <f t="shared" ref="J110:J113" ca="1" si="53">(C110*$D$2+E110*$F$2+G110*$H$2)/($D$2+$F$2+$H$2)</f>
        <v>16.407079646017699</v>
      </c>
      <c r="K110" s="19">
        <f t="shared" ref="K110:K113" ca="1" si="54">(D110*$D$2+F110*$F$2+H110*$H$2)/($D$2+$F$2+$H$2)</f>
        <v>0.28618491399940932</v>
      </c>
    </row>
    <row r="111" spans="1:11" x14ac:dyDescent="0.2">
      <c r="A111" s="9" t="s">
        <v>109</v>
      </c>
      <c r="B111" s="9" t="s">
        <v>28</v>
      </c>
      <c r="C111" s="9">
        <v>8</v>
      </c>
      <c r="D111" s="16">
        <v>0.10126582278481013</v>
      </c>
      <c r="E111" s="104">
        <v>1</v>
      </c>
      <c r="F111" s="108">
        <v>2.7799999999999998E-2</v>
      </c>
      <c r="G111" s="24">
        <v>6</v>
      </c>
      <c r="H111" s="19">
        <f t="shared" ca="1" si="52"/>
        <v>0.13636363636363635</v>
      </c>
      <c r="I111" s="38">
        <f t="shared" ca="1" si="51"/>
        <v>15</v>
      </c>
      <c r="J111" s="26">
        <f t="shared" ca="1" si="53"/>
        <v>5.4424778761061949</v>
      </c>
      <c r="K111" s="19">
        <f t="shared" ca="1" si="54"/>
        <v>8.8818605456378485E-2</v>
      </c>
    </row>
    <row r="112" spans="1:11" x14ac:dyDescent="0.2">
      <c r="A112" s="9" t="s">
        <v>109</v>
      </c>
      <c r="B112" s="9" t="s">
        <v>64</v>
      </c>
      <c r="C112" s="9">
        <v>3</v>
      </c>
      <c r="D112" s="16">
        <v>3.7974683544303799E-2</v>
      </c>
      <c r="E112" s="104">
        <v>0</v>
      </c>
      <c r="F112" s="108">
        <v>0</v>
      </c>
      <c r="G112" s="24">
        <v>3</v>
      </c>
      <c r="H112" s="19">
        <f t="shared" ca="1" si="52"/>
        <v>6.8181818181818177E-2</v>
      </c>
      <c r="I112" s="38">
        <f t="shared" ca="1" si="51"/>
        <v>6</v>
      </c>
      <c r="J112" s="26">
        <f t="shared" ca="1" si="53"/>
        <v>2.1238938053097347</v>
      </c>
      <c r="K112" s="19">
        <f t="shared" ca="1" si="54"/>
        <v>3.4637005203824962E-2</v>
      </c>
    </row>
    <row r="113" spans="1:12" x14ac:dyDescent="0.2">
      <c r="B113" s="9" t="s">
        <v>98</v>
      </c>
      <c r="C113" s="9">
        <v>0</v>
      </c>
      <c r="D113" s="16">
        <v>0</v>
      </c>
      <c r="E113" s="104">
        <v>1</v>
      </c>
      <c r="F113" s="108">
        <v>2.7799999999999998E-2</v>
      </c>
      <c r="G113" s="24">
        <v>0</v>
      </c>
      <c r="H113" s="19">
        <f t="shared" ca="1" si="52"/>
        <v>0</v>
      </c>
      <c r="I113" s="42">
        <f t="shared" ca="1" si="51"/>
        <v>1</v>
      </c>
      <c r="J113" s="26">
        <f t="shared" ca="1" si="53"/>
        <v>0.29203539823008851</v>
      </c>
      <c r="K113" s="19">
        <f t="shared" ca="1" si="54"/>
        <v>8.1185840707964606E-3</v>
      </c>
    </row>
    <row r="114" spans="1:12" x14ac:dyDescent="0.2">
      <c r="A114" s="9" t="s">
        <v>7</v>
      </c>
      <c r="B114" s="14" t="s">
        <v>7</v>
      </c>
      <c r="C114" s="14" t="s">
        <v>7</v>
      </c>
      <c r="D114" s="13"/>
      <c r="E114" s="115"/>
      <c r="F114" s="116"/>
      <c r="G114" s="48"/>
      <c r="H114" s="47"/>
      <c r="I114" s="49"/>
      <c r="J114" s="50"/>
      <c r="K114" s="47" t="s">
        <v>109</v>
      </c>
    </row>
    <row r="115" spans="1:12" x14ac:dyDescent="0.2">
      <c r="A115" s="9" t="s">
        <v>202</v>
      </c>
      <c r="B115" s="9" t="s">
        <v>203</v>
      </c>
      <c r="C115" s="51" t="s">
        <v>256</v>
      </c>
      <c r="D115" s="51" t="s">
        <v>1</v>
      </c>
      <c r="E115" s="117" t="s">
        <v>256</v>
      </c>
      <c r="F115" s="117" t="s">
        <v>1</v>
      </c>
      <c r="G115" s="52" t="s">
        <v>256</v>
      </c>
      <c r="H115" s="51" t="s">
        <v>1</v>
      </c>
      <c r="I115" s="53" t="s">
        <v>294</v>
      </c>
      <c r="J115" s="54" t="s">
        <v>256</v>
      </c>
      <c r="K115" s="51" t="s">
        <v>1</v>
      </c>
    </row>
    <row r="116" spans="1:12" x14ac:dyDescent="0.2">
      <c r="B116" s="32" t="s">
        <v>69</v>
      </c>
      <c r="C116" s="32">
        <v>19</v>
      </c>
      <c r="D116" s="33">
        <v>9.3596059113300489E-2</v>
      </c>
      <c r="E116" s="106">
        <v>6</v>
      </c>
      <c r="F116" s="107">
        <v>8.5699999999999998E-2</v>
      </c>
      <c r="G116" s="35">
        <v>19</v>
      </c>
      <c r="H116" s="34">
        <f ca="1">G116/SUM($G$116:$G$126)</f>
        <v>0.11176470588235295</v>
      </c>
      <c r="I116" s="36">
        <f t="shared" ref="I116:I126" ca="1" si="55">C116+E116+G116</f>
        <v>44</v>
      </c>
      <c r="J116" s="37">
        <f t="shared" ref="J116:K122" ca="1" si="56">(C116*$D$2+E116*$F$2+G116*$H$2)/($D$2+$F$2+$H$2)</f>
        <v>15.20353982300885</v>
      </c>
      <c r="K116" s="34">
        <f t="shared" ca="1" si="56"/>
        <v>9.5952880401473969E-2</v>
      </c>
    </row>
    <row r="117" spans="1:12" x14ac:dyDescent="0.2">
      <c r="A117" s="9" t="s">
        <v>109</v>
      </c>
      <c r="B117" s="9" t="s">
        <v>57</v>
      </c>
      <c r="C117" s="9">
        <v>22</v>
      </c>
      <c r="D117" s="16">
        <v>0.10837438423645321</v>
      </c>
      <c r="E117" s="104">
        <v>6</v>
      </c>
      <c r="F117" s="108">
        <v>8.5699999999999998E-2</v>
      </c>
      <c r="G117" s="24">
        <v>17</v>
      </c>
      <c r="H117" s="19">
        <f t="shared" ref="H117:H126" ca="1" si="57">G117/SUM($G$116:$G$126)</f>
        <v>0.1</v>
      </c>
      <c r="I117" s="38">
        <f t="shared" ca="1" si="55"/>
        <v>45</v>
      </c>
      <c r="J117" s="26">
        <f t="shared" ca="1" si="56"/>
        <v>16.044247787610619</v>
      </c>
      <c r="K117" s="19">
        <f t="shared" ca="1" si="56"/>
        <v>9.9603483150965608E-2</v>
      </c>
    </row>
    <row r="118" spans="1:12" x14ac:dyDescent="0.2">
      <c r="A118" s="9" t="s">
        <v>109</v>
      </c>
      <c r="B118" s="9" t="s">
        <v>16</v>
      </c>
      <c r="C118" s="9">
        <v>41</v>
      </c>
      <c r="D118" s="16">
        <v>0.2019704433497537</v>
      </c>
      <c r="E118" s="104">
        <v>24</v>
      </c>
      <c r="F118" s="108">
        <v>0.34289999999999998</v>
      </c>
      <c r="G118" s="24">
        <v>24</v>
      </c>
      <c r="H118" s="19">
        <f t="shared" ca="1" si="57"/>
        <v>0.14117647058823529</v>
      </c>
      <c r="I118" s="38">
        <f t="shared" ca="1" si="55"/>
        <v>89</v>
      </c>
      <c r="J118" s="26">
        <f t="shared" ca="1" si="56"/>
        <v>31.672566371681416</v>
      </c>
      <c r="K118" s="19">
        <f t="shared" ca="1" si="56"/>
        <v>0.22752486953890497</v>
      </c>
    </row>
    <row r="119" spans="1:12" x14ac:dyDescent="0.2">
      <c r="A119" s="9" t="s">
        <v>109</v>
      </c>
      <c r="B119" s="9" t="s">
        <v>59</v>
      </c>
      <c r="C119" s="9">
        <v>22</v>
      </c>
      <c r="D119" s="16">
        <v>0.10837438423645321</v>
      </c>
      <c r="E119" s="104">
        <v>4</v>
      </c>
      <c r="F119" s="108">
        <v>5.7099999999999998E-2</v>
      </c>
      <c r="G119" s="24">
        <v>16</v>
      </c>
      <c r="H119" s="19">
        <f t="shared" ca="1" si="57"/>
        <v>9.4117647058823528E-2</v>
      </c>
      <c r="I119" s="38">
        <f t="shared" ca="1" si="55"/>
        <v>42</v>
      </c>
      <c r="J119" s="26">
        <f t="shared" ca="1" si="56"/>
        <v>15.20353982300885</v>
      </c>
      <c r="K119" s="19">
        <f t="shared" ca="1" si="56"/>
        <v>8.974164036075219E-2</v>
      </c>
    </row>
    <row r="120" spans="1:12" x14ac:dyDescent="0.2">
      <c r="A120" s="9" t="s">
        <v>109</v>
      </c>
      <c r="B120" s="9" t="s">
        <v>42</v>
      </c>
      <c r="C120" s="9">
        <v>6</v>
      </c>
      <c r="D120" s="16">
        <v>2.9556650246305417E-2</v>
      </c>
      <c r="E120" s="104">
        <v>1</v>
      </c>
      <c r="F120" s="108">
        <v>1.43E-2</v>
      </c>
      <c r="G120" s="24">
        <v>14</v>
      </c>
      <c r="H120" s="19">
        <f t="shared" ca="1" si="57"/>
        <v>8.2352941176470587E-2</v>
      </c>
      <c r="I120" s="38">
        <f t="shared" ca="1" si="55"/>
        <v>21</v>
      </c>
      <c r="J120" s="26">
        <f t="shared" ca="1" si="56"/>
        <v>6.5929203539823007</v>
      </c>
      <c r="K120" s="19">
        <f t="shared" ca="1" si="56"/>
        <v>3.8650658908665696E-2</v>
      </c>
    </row>
    <row r="121" spans="1:12" x14ac:dyDescent="0.2">
      <c r="A121" s="9" t="s">
        <v>109</v>
      </c>
      <c r="B121" s="9" t="s">
        <v>26</v>
      </c>
      <c r="C121" s="9">
        <v>9</v>
      </c>
      <c r="D121" s="16">
        <v>4.4334975369458129E-2</v>
      </c>
      <c r="E121" s="104">
        <v>4</v>
      </c>
      <c r="F121" s="108">
        <v>5.7099999999999998E-2</v>
      </c>
      <c r="G121" s="24">
        <v>14</v>
      </c>
      <c r="H121" s="19">
        <f t="shared" ca="1" si="57"/>
        <v>8.2352941176470587E-2</v>
      </c>
      <c r="I121" s="38">
        <f t="shared" ca="1" si="55"/>
        <v>27</v>
      </c>
      <c r="J121" s="26">
        <f t="shared" ca="1" si="56"/>
        <v>8.8230088495575227</v>
      </c>
      <c r="K121" s="19">
        <f t="shared" ca="1" si="56"/>
        <v>5.7819637504070903E-2</v>
      </c>
    </row>
    <row r="122" spans="1:12" x14ac:dyDescent="0.2">
      <c r="B122" s="9" t="s">
        <v>79</v>
      </c>
      <c r="C122" s="9">
        <v>16</v>
      </c>
      <c r="D122" s="16">
        <v>7.8817733990147784E-2</v>
      </c>
      <c r="E122" s="104">
        <v>3</v>
      </c>
      <c r="F122" s="108">
        <v>4.2900000000000001E-2</v>
      </c>
      <c r="G122" s="24">
        <v>12</v>
      </c>
      <c r="H122" s="19">
        <f t="shared" ca="1" si="57"/>
        <v>7.0588235294117646E-2</v>
      </c>
      <c r="I122" s="38">
        <f t="shared" ca="1" si="55"/>
        <v>31</v>
      </c>
      <c r="J122" s="26">
        <f t="shared" ca="1" si="56"/>
        <v>11.176991150442477</v>
      </c>
      <c r="K122" s="19">
        <f t="shared" ca="1" si="56"/>
        <v>6.6216489000238493E-2</v>
      </c>
    </row>
    <row r="123" spans="1:12" x14ac:dyDescent="0.2">
      <c r="A123" s="9" t="s">
        <v>109</v>
      </c>
      <c r="B123" s="9" t="s">
        <v>25</v>
      </c>
      <c r="C123" s="9">
        <v>32</v>
      </c>
      <c r="D123" s="16">
        <v>0.15763546798029557</v>
      </c>
      <c r="E123" s="104">
        <v>15</v>
      </c>
      <c r="F123" s="108">
        <v>0.21429999999999999</v>
      </c>
      <c r="G123" s="24">
        <v>20</v>
      </c>
      <c r="H123" s="19">
        <f t="shared" ca="1" si="57"/>
        <v>0.11764705882352941</v>
      </c>
      <c r="I123" s="38">
        <f t="shared" ca="1" si="55"/>
        <v>67</v>
      </c>
      <c r="J123" s="26">
        <f t="shared" ref="J123:J126" ca="1" si="58">(C123*$D$2+E123*$F$2+G123*$H$2)/($D$2+$F$2+$H$2)</f>
        <v>23.955752212389381</v>
      </c>
      <c r="K123" s="19">
        <f t="shared" ref="K123:K126" ca="1" si="59">(D123*$D$2+F123*$F$2+H123*$H$2)/($D$2+$F$2+$H$2)</f>
        <v>0.16392100506971174</v>
      </c>
    </row>
    <row r="124" spans="1:12" x14ac:dyDescent="0.2">
      <c r="A124" s="9" t="s">
        <v>109</v>
      </c>
      <c r="B124" s="9" t="s">
        <v>71</v>
      </c>
      <c r="C124" s="9">
        <v>18</v>
      </c>
      <c r="D124" s="16">
        <v>8.8669950738916259E-2</v>
      </c>
      <c r="E124" s="104">
        <v>4</v>
      </c>
      <c r="F124" s="108">
        <v>5.7099999999999998E-2</v>
      </c>
      <c r="G124" s="24">
        <v>19</v>
      </c>
      <c r="H124" s="19">
        <f t="shared" ca="1" si="57"/>
        <v>0.11176470588235295</v>
      </c>
      <c r="I124" s="38">
        <f t="shared" ca="1" si="55"/>
        <v>41</v>
      </c>
      <c r="J124" s="26">
        <f ca="1">(C124*$D$2+E124*$F$2+G124*$H$2)/($D$2+$F$2+$H$2)</f>
        <v>14.168141592920353</v>
      </c>
      <c r="K124" s="19">
        <f ca="1">(D124*$D$2+F124*$F$2+H124*$H$2)/($D$2+$F$2+$H$2)</f>
        <v>8.5377380161707664E-2</v>
      </c>
    </row>
    <row r="125" spans="1:12" x14ac:dyDescent="0.2">
      <c r="A125" s="9" t="s">
        <v>109</v>
      </c>
      <c r="B125" s="9" t="s">
        <v>77</v>
      </c>
      <c r="C125" s="9">
        <v>17</v>
      </c>
      <c r="D125" s="16">
        <v>8.3743842364532015E-2</v>
      </c>
      <c r="E125" s="104">
        <v>2</v>
      </c>
      <c r="F125" s="108">
        <v>2.86E-2</v>
      </c>
      <c r="G125" s="24">
        <v>15</v>
      </c>
      <c r="H125" s="19">
        <f t="shared" ca="1" si="57"/>
        <v>8.8235294117647065E-2</v>
      </c>
      <c r="I125" s="38">
        <f t="shared" ca="1" si="55"/>
        <v>34</v>
      </c>
      <c r="J125" s="26">
        <f ca="1">(C125*$D$2+E125*$F$2+G125*$H$2)/($D$2+$F$2+$H$2)</f>
        <v>12.106194690265486</v>
      </c>
      <c r="K125" s="19">
        <f ca="1">(D125*$D$2+F125*$F$2+H125*$H$2)/($D$2+$F$2+$H$2)</f>
        <v>6.8792561858432716E-2</v>
      </c>
    </row>
    <row r="126" spans="1:12" x14ac:dyDescent="0.2">
      <c r="A126" s="9" t="s">
        <v>109</v>
      </c>
      <c r="B126" s="22" t="s">
        <v>95</v>
      </c>
      <c r="C126" s="59">
        <v>1</v>
      </c>
      <c r="D126" s="39">
        <v>4.9261083743842365E-3</v>
      </c>
      <c r="E126" s="109">
        <v>1</v>
      </c>
      <c r="F126" s="110">
        <v>1.43E-2</v>
      </c>
      <c r="G126" s="41">
        <v>0</v>
      </c>
      <c r="H126" s="40">
        <f t="shared" ca="1" si="57"/>
        <v>0</v>
      </c>
      <c r="I126" s="42">
        <f t="shared" ca="1" si="55"/>
        <v>2</v>
      </c>
      <c r="J126" s="43">
        <f t="shared" ca="1" si="58"/>
        <v>0.74336283185840712</v>
      </c>
      <c r="K126" s="40">
        <f t="shared" ca="1" si="59"/>
        <v>6.3993940450760714E-3</v>
      </c>
      <c r="L126" s="9" t="s">
        <v>240</v>
      </c>
    </row>
    <row r="127" spans="1:12" x14ac:dyDescent="0.2">
      <c r="A127" s="9" t="s">
        <v>7</v>
      </c>
      <c r="B127" s="9" t="s">
        <v>7</v>
      </c>
      <c r="C127" s="9" t="s">
        <v>7</v>
      </c>
      <c r="E127" s="104"/>
      <c r="F127" s="108"/>
      <c r="I127" s="38"/>
      <c r="K127" s="19" t="s">
        <v>109</v>
      </c>
    </row>
    <row r="128" spans="1:12" x14ac:dyDescent="0.2">
      <c r="A128" s="9" t="s">
        <v>204</v>
      </c>
      <c r="B128" s="14" t="s">
        <v>205</v>
      </c>
      <c r="C128" s="28" t="s">
        <v>256</v>
      </c>
      <c r="D128" s="28" t="s">
        <v>1</v>
      </c>
      <c r="E128" s="105" t="s">
        <v>256</v>
      </c>
      <c r="F128" s="105" t="s">
        <v>1</v>
      </c>
      <c r="G128" s="29" t="s">
        <v>256</v>
      </c>
      <c r="H128" s="28" t="s">
        <v>1</v>
      </c>
      <c r="I128" s="30" t="s">
        <v>294</v>
      </c>
      <c r="J128" s="31" t="s">
        <v>256</v>
      </c>
      <c r="K128" s="28" t="s">
        <v>1</v>
      </c>
    </row>
    <row r="129" spans="1:11" x14ac:dyDescent="0.2">
      <c r="A129" s="9" t="s">
        <v>109</v>
      </c>
      <c r="B129" s="9" t="s">
        <v>3</v>
      </c>
      <c r="C129" s="9">
        <v>44</v>
      </c>
      <c r="D129" s="16">
        <v>0.44897959183673469</v>
      </c>
      <c r="E129" s="104">
        <v>23</v>
      </c>
      <c r="F129" s="108">
        <v>0.60529999999999995</v>
      </c>
      <c r="G129" s="24">
        <v>19</v>
      </c>
      <c r="H129" s="19">
        <f ca="1">G129/SUM($G$129:$G$135)</f>
        <v>0.3392857142857143</v>
      </c>
      <c r="I129" s="36">
        <f t="shared" ref="I129:I135" ca="1" si="60">C129+E129+G129</f>
        <v>86</v>
      </c>
      <c r="J129" s="26">
        <f ca="1">(C129*$D$2+E129*$F$2+G129*$H$2)/($D$2+$F$2+$H$2)</f>
        <v>31.451327433628318</v>
      </c>
      <c r="K129" s="19">
        <f ca="1">(D129*$D$2+F129*$F$2+H129*$H$2)/($D$2+$F$2+$H$2)</f>
        <v>0.46647915838901932</v>
      </c>
    </row>
    <row r="130" spans="1:11" x14ac:dyDescent="0.2">
      <c r="A130" s="9" t="s">
        <v>109</v>
      </c>
      <c r="B130" s="9" t="s">
        <v>61</v>
      </c>
      <c r="C130" s="9">
        <v>22</v>
      </c>
      <c r="D130" s="16">
        <v>0.22448979591836735</v>
      </c>
      <c r="E130" s="104">
        <v>8</v>
      </c>
      <c r="F130" s="108">
        <v>0.21049999999999999</v>
      </c>
      <c r="G130" s="24">
        <v>12</v>
      </c>
      <c r="H130" s="19">
        <f t="shared" ref="H130:H135" ca="1" si="61">G130/SUM($G$129:$G$135)</f>
        <v>0.21428571428571427</v>
      </c>
      <c r="I130" s="38">
        <f t="shared" ca="1" si="60"/>
        <v>42</v>
      </c>
      <c r="J130" s="26">
        <f t="shared" ref="J130:J135" ca="1" si="62">(C130*$D$2+E130*$F$2+G130*$H$2)/($D$2+$F$2+$H$2)</f>
        <v>15.345132743362832</v>
      </c>
      <c r="K130" s="19">
        <f t="shared" ref="K130:K135" ca="1" si="63">(D130*$D$2+F130*$F$2+H130*$H$2)/($D$2+$F$2+$H$2)</f>
        <v>0.21778553368249953</v>
      </c>
    </row>
    <row r="131" spans="1:11" x14ac:dyDescent="0.2">
      <c r="A131" s="9" t="s">
        <v>109</v>
      </c>
      <c r="B131" s="9" t="s">
        <v>19</v>
      </c>
      <c r="C131" s="9">
        <v>12</v>
      </c>
      <c r="D131" s="16">
        <v>0.12244897959183673</v>
      </c>
      <c r="E131" s="104">
        <v>4</v>
      </c>
      <c r="F131" s="108">
        <v>0.1053</v>
      </c>
      <c r="G131" s="24">
        <v>8</v>
      </c>
      <c r="H131" s="19">
        <f t="shared" ca="1" si="61"/>
        <v>0.14285714285714285</v>
      </c>
      <c r="I131" s="38">
        <f t="shared" ca="1" si="60"/>
        <v>24</v>
      </c>
      <c r="J131" s="26">
        <f t="shared" ca="1" si="62"/>
        <v>8.6371681415929196</v>
      </c>
      <c r="K131" s="19">
        <f t="shared" ca="1" si="63"/>
        <v>0.12267836373487448</v>
      </c>
    </row>
    <row r="132" spans="1:11" x14ac:dyDescent="0.2">
      <c r="A132" s="9" t="s">
        <v>109</v>
      </c>
      <c r="B132" s="9" t="s">
        <v>21</v>
      </c>
      <c r="C132" s="9">
        <v>11</v>
      </c>
      <c r="D132" s="16">
        <v>0.11224489795918367</v>
      </c>
      <c r="E132" s="104">
        <v>1</v>
      </c>
      <c r="F132" s="108">
        <v>2.63E-2</v>
      </c>
      <c r="G132" s="24">
        <v>7</v>
      </c>
      <c r="H132" s="19">
        <f t="shared" ca="1" si="61"/>
        <v>0.125</v>
      </c>
      <c r="I132" s="38">
        <f t="shared" ca="1" si="60"/>
        <v>19</v>
      </c>
      <c r="J132" s="26">
        <f t="shared" ca="1" si="62"/>
        <v>7.053097345132743</v>
      </c>
      <c r="K132" s="19">
        <f t="shared" ca="1" si="63"/>
        <v>9.0419378724941296E-2</v>
      </c>
    </row>
    <row r="133" spans="1:11" x14ac:dyDescent="0.2">
      <c r="A133" s="9" t="s">
        <v>109</v>
      </c>
      <c r="B133" s="9" t="s">
        <v>44</v>
      </c>
      <c r="C133" s="9">
        <v>6</v>
      </c>
      <c r="D133" s="16">
        <v>6.1224489795918366E-2</v>
      </c>
      <c r="E133" s="104">
        <v>0</v>
      </c>
      <c r="F133" s="108">
        <v>0</v>
      </c>
      <c r="G133" s="24">
        <v>4</v>
      </c>
      <c r="H133" s="19">
        <f t="shared" ca="1" si="61"/>
        <v>7.1428571428571425E-2</v>
      </c>
      <c r="I133" s="38">
        <f t="shared" ca="1" si="60"/>
        <v>10</v>
      </c>
      <c r="J133" s="26">
        <f t="shared" ca="1" si="62"/>
        <v>3.7345132743362832</v>
      </c>
      <c r="K133" s="19">
        <f t="shared" ca="1" si="63"/>
        <v>4.5963518150623085E-2</v>
      </c>
    </row>
    <row r="134" spans="1:11" x14ac:dyDescent="0.2">
      <c r="A134" s="9" t="s">
        <v>109</v>
      </c>
      <c r="B134" s="9" t="s">
        <v>66</v>
      </c>
      <c r="C134" s="9">
        <v>3</v>
      </c>
      <c r="D134" s="16">
        <v>3.0612244897959183E-2</v>
      </c>
      <c r="E134" s="104">
        <v>1</v>
      </c>
      <c r="F134" s="108">
        <v>2.63E-2</v>
      </c>
      <c r="G134" s="24">
        <v>6</v>
      </c>
      <c r="H134" s="19">
        <f t="shared" ca="1" si="61"/>
        <v>0.10714285714285714</v>
      </c>
      <c r="I134" s="38">
        <f t="shared" ca="1" si="60"/>
        <v>10</v>
      </c>
      <c r="J134" s="26">
        <f t="shared" ca="1" si="62"/>
        <v>3.1858407079646018</v>
      </c>
      <c r="K134" s="19">
        <f t="shared" ca="1" si="63"/>
        <v>4.8993516344590933E-2</v>
      </c>
    </row>
    <row r="135" spans="1:11" x14ac:dyDescent="0.2">
      <c r="A135" s="9" t="s">
        <v>109</v>
      </c>
      <c r="B135" s="9" t="s">
        <v>95</v>
      </c>
      <c r="C135" s="9">
        <v>0</v>
      </c>
      <c r="D135" s="16">
        <v>0</v>
      </c>
      <c r="E135" s="104">
        <v>1</v>
      </c>
      <c r="F135" s="108">
        <v>2.63E-2</v>
      </c>
      <c r="G135" s="24">
        <v>0</v>
      </c>
      <c r="H135" s="19">
        <f t="shared" ca="1" si="61"/>
        <v>0</v>
      </c>
      <c r="I135" s="42">
        <f t="shared" ca="1" si="60"/>
        <v>1</v>
      </c>
      <c r="J135" s="26">
        <f t="shared" ca="1" si="62"/>
        <v>0.29203539823008851</v>
      </c>
      <c r="K135" s="19">
        <f t="shared" ca="1" si="63"/>
        <v>7.6805309734513279E-3</v>
      </c>
    </row>
    <row r="136" spans="1:11" x14ac:dyDescent="0.2">
      <c r="A136" s="9" t="s">
        <v>7</v>
      </c>
      <c r="B136" s="14" t="s">
        <v>7</v>
      </c>
      <c r="C136" s="14" t="s">
        <v>7</v>
      </c>
      <c r="D136" s="13"/>
      <c r="E136" s="115"/>
      <c r="F136" s="116"/>
      <c r="G136" s="48"/>
      <c r="H136" s="47"/>
      <c r="I136" s="49"/>
      <c r="J136" s="50"/>
      <c r="K136" s="47" t="s">
        <v>109</v>
      </c>
    </row>
    <row r="137" spans="1:11" x14ac:dyDescent="0.2">
      <c r="A137" s="9" t="s">
        <v>206</v>
      </c>
      <c r="B137" s="9" t="s">
        <v>207</v>
      </c>
      <c r="C137" s="51" t="s">
        <v>256</v>
      </c>
      <c r="D137" s="51" t="s">
        <v>1</v>
      </c>
      <c r="E137" s="117" t="s">
        <v>256</v>
      </c>
      <c r="F137" s="117" t="s">
        <v>1</v>
      </c>
      <c r="G137" s="52" t="s">
        <v>256</v>
      </c>
      <c r="H137" s="51" t="s">
        <v>1</v>
      </c>
      <c r="I137" s="53" t="s">
        <v>294</v>
      </c>
      <c r="J137" s="54" t="s">
        <v>256</v>
      </c>
      <c r="K137" s="51" t="s">
        <v>1</v>
      </c>
    </row>
    <row r="138" spans="1:11" x14ac:dyDescent="0.2">
      <c r="A138" s="9" t="s">
        <v>109</v>
      </c>
      <c r="B138" s="32" t="s">
        <v>2</v>
      </c>
      <c r="C138" s="32">
        <v>49</v>
      </c>
      <c r="D138" s="33">
        <v>0.22477064220183487</v>
      </c>
      <c r="E138" s="106">
        <v>27</v>
      </c>
      <c r="F138" s="107">
        <v>0.31759999999999999</v>
      </c>
      <c r="G138" s="35">
        <v>25</v>
      </c>
      <c r="H138" s="34">
        <f ca="1">G138/SUM($G$138:$G$150)</f>
        <v>0.12755102040816327</v>
      </c>
      <c r="I138" s="36">
        <f t="shared" ref="I138:I150" ca="1" si="64">C138+E138+G138</f>
        <v>101</v>
      </c>
      <c r="J138" s="37">
        <f t="shared" ref="J138:K140" ca="1" si="65">(C138*$D$2+E138*$F$2+G138*$H$2)/($D$2+$F$2+$H$2)</f>
        <v>36.415929203539825</v>
      </c>
      <c r="K138" s="34">
        <f t="shared" ca="1" si="65"/>
        <v>0.22692993224894087</v>
      </c>
    </row>
    <row r="139" spans="1:11" x14ac:dyDescent="0.2">
      <c r="B139" s="9" t="s">
        <v>81</v>
      </c>
      <c r="C139" s="9">
        <v>15</v>
      </c>
      <c r="D139" s="16">
        <v>6.8807339449541288E-2</v>
      </c>
      <c r="E139" s="104">
        <v>10</v>
      </c>
      <c r="F139" s="108">
        <v>0.1176</v>
      </c>
      <c r="G139" s="24">
        <v>14</v>
      </c>
      <c r="H139" s="19">
        <f t="shared" ref="H139:H150" ca="1" si="66">G139/SUM($G$138:$G$150)</f>
        <v>7.1428571428571425E-2</v>
      </c>
      <c r="I139" s="38">
        <f t="shared" ca="1" si="64"/>
        <v>39</v>
      </c>
      <c r="J139" s="26">
        <f t="shared" ca="1" si="65"/>
        <v>13.283185840707965</v>
      </c>
      <c r="K139" s="19">
        <f t="shared" ca="1" si="65"/>
        <v>8.3729229056240501E-2</v>
      </c>
    </row>
    <row r="140" spans="1:11" x14ac:dyDescent="0.2">
      <c r="A140" s="9" t="s">
        <v>109</v>
      </c>
      <c r="B140" s="9" t="s">
        <v>60</v>
      </c>
      <c r="C140" s="9">
        <v>4</v>
      </c>
      <c r="D140" s="16">
        <v>1.834862385321101E-2</v>
      </c>
      <c r="E140" s="104">
        <v>1</v>
      </c>
      <c r="F140" s="108">
        <v>1.18E-2</v>
      </c>
      <c r="G140" s="24">
        <v>8</v>
      </c>
      <c r="H140" s="19">
        <f t="shared" ca="1" si="66"/>
        <v>4.0816326530612242E-2</v>
      </c>
      <c r="I140" s="38">
        <f t="shared" ca="1" si="64"/>
        <v>13</v>
      </c>
      <c r="J140" s="26">
        <f t="shared" ca="1" si="65"/>
        <v>4.1504424778761058</v>
      </c>
      <c r="K140" s="19">
        <f t="shared" ca="1" si="65"/>
        <v>2.2202241468155012E-2</v>
      </c>
    </row>
    <row r="141" spans="1:11" x14ac:dyDescent="0.2">
      <c r="A141" s="9" t="s">
        <v>109</v>
      </c>
      <c r="B141" s="9" t="s">
        <v>29</v>
      </c>
      <c r="C141" s="9">
        <v>31</v>
      </c>
      <c r="D141" s="16">
        <v>0.14220183486238533</v>
      </c>
      <c r="E141" s="104">
        <v>12</v>
      </c>
      <c r="F141" s="108">
        <v>0.14119999999999999</v>
      </c>
      <c r="G141" s="24">
        <v>19</v>
      </c>
      <c r="H141" s="19">
        <f t="shared" ca="1" si="66"/>
        <v>9.6938775510204078E-2</v>
      </c>
      <c r="I141" s="38">
        <f t="shared" ca="1" si="64"/>
        <v>62</v>
      </c>
      <c r="J141" s="26">
        <f t="shared" ref="J141:J150" ca="1" si="67">(C141*$D$2+E141*$F$2+G141*$H$2)/($D$2+$F$2+$H$2)</f>
        <v>22.371681415929203</v>
      </c>
      <c r="K141" s="19">
        <f t="shared" ref="K141:K150" ca="1" si="68">(D141*$D$2+F141*$F$2+H141*$H$2)/($D$2+$F$2+$H$2)</f>
        <v>0.1302930802458192</v>
      </c>
    </row>
    <row r="142" spans="1:11" x14ac:dyDescent="0.2">
      <c r="A142" s="9" t="s">
        <v>109</v>
      </c>
      <c r="B142" s="9" t="s">
        <v>47</v>
      </c>
      <c r="C142" s="9">
        <v>24</v>
      </c>
      <c r="D142" s="16">
        <v>0.11009174311926606</v>
      </c>
      <c r="E142" s="104">
        <v>9</v>
      </c>
      <c r="F142" s="108">
        <v>0.10589999999999999</v>
      </c>
      <c r="G142" s="24">
        <v>21</v>
      </c>
      <c r="H142" s="19">
        <f t="shared" ca="1" si="66"/>
        <v>0.10714285714285714</v>
      </c>
      <c r="I142" s="38">
        <f t="shared" ca="1" si="64"/>
        <v>54</v>
      </c>
      <c r="J142" s="26">
        <f t="shared" ref="J142:K148" ca="1" si="69">(C142*$D$2+E142*$F$2+G142*$H$2)/($D$2+$F$2+$H$2)</f>
        <v>18.849557522123895</v>
      </c>
      <c r="K142" s="19">
        <f t="shared" ca="1" si="69"/>
        <v>0.10811081200199492</v>
      </c>
    </row>
    <row r="143" spans="1:11" x14ac:dyDescent="0.2">
      <c r="A143" s="9" t="s">
        <v>109</v>
      </c>
      <c r="B143" s="9" t="s">
        <v>51</v>
      </c>
      <c r="C143" s="9">
        <v>23</v>
      </c>
      <c r="D143" s="16">
        <v>0.10550458715596331</v>
      </c>
      <c r="E143" s="104">
        <v>6</v>
      </c>
      <c r="F143" s="108">
        <v>7.0599999999999996E-2</v>
      </c>
      <c r="G143" s="24">
        <v>21</v>
      </c>
      <c r="H143" s="19">
        <f t="shared" ca="1" si="66"/>
        <v>0.10714285714285714</v>
      </c>
      <c r="I143" s="38">
        <f t="shared" ca="1" si="64"/>
        <v>50</v>
      </c>
      <c r="J143" s="26">
        <f t="shared" ca="1" si="69"/>
        <v>17.522123893805311</v>
      </c>
      <c r="K143" s="19">
        <f t="shared" ca="1" si="69"/>
        <v>9.5731653115902524E-2</v>
      </c>
    </row>
    <row r="144" spans="1:11" x14ac:dyDescent="0.2">
      <c r="A144" s="9" t="s">
        <v>109</v>
      </c>
      <c r="B144" s="9" t="s">
        <v>23</v>
      </c>
      <c r="C144" s="9">
        <v>10</v>
      </c>
      <c r="D144" s="16">
        <v>4.5871559633027525E-2</v>
      </c>
      <c r="E144" s="104">
        <v>2</v>
      </c>
      <c r="F144" s="108">
        <v>2.35E-2</v>
      </c>
      <c r="G144" s="24">
        <v>17</v>
      </c>
      <c r="H144" s="19">
        <f t="shared" ca="1" si="66"/>
        <v>8.673469387755102E-2</v>
      </c>
      <c r="I144" s="38">
        <f t="shared" ca="1" si="64"/>
        <v>29</v>
      </c>
      <c r="J144" s="26">
        <f t="shared" ca="1" si="69"/>
        <v>9.4601769911504423</v>
      </c>
      <c r="K144" s="19">
        <f t="shared" ca="1" si="69"/>
        <v>4.9825271360472413E-2</v>
      </c>
    </row>
    <row r="145" spans="1:12" x14ac:dyDescent="0.2">
      <c r="B145" s="9" t="s">
        <v>54</v>
      </c>
      <c r="C145" s="9">
        <v>5</v>
      </c>
      <c r="D145" s="16">
        <v>2.2935779816513763E-2</v>
      </c>
      <c r="E145" s="104">
        <v>2</v>
      </c>
      <c r="F145" s="108">
        <v>2.35E-2</v>
      </c>
      <c r="G145" s="24">
        <v>10</v>
      </c>
      <c r="H145" s="19">
        <f t="shared" ca="1" si="66"/>
        <v>5.1020408163265307E-2</v>
      </c>
      <c r="I145" s="38">
        <f t="shared" ca="1" si="64"/>
        <v>17</v>
      </c>
      <c r="J145" s="26">
        <f t="shared" ca="1" si="69"/>
        <v>5.4070796460176993</v>
      </c>
      <c r="K145" s="19">
        <f t="shared" ca="1" si="69"/>
        <v>3.0308111569707037E-2</v>
      </c>
    </row>
    <row r="146" spans="1:12" x14ac:dyDescent="0.2">
      <c r="A146" s="9" t="s">
        <v>109</v>
      </c>
      <c r="B146" s="9" t="s">
        <v>52</v>
      </c>
      <c r="C146" s="9">
        <v>5</v>
      </c>
      <c r="D146" s="16">
        <v>2.2935779816513763E-2</v>
      </c>
      <c r="E146" s="104">
        <v>1</v>
      </c>
      <c r="F146" s="108">
        <v>1.18E-2</v>
      </c>
      <c r="G146" s="24">
        <v>11</v>
      </c>
      <c r="H146" s="19">
        <f t="shared" ca="1" si="66"/>
        <v>5.6122448979591837E-2</v>
      </c>
      <c r="I146" s="38">
        <f t="shared" ca="1" si="64"/>
        <v>17</v>
      </c>
      <c r="J146" s="26">
        <f t="shared" ca="1" si="69"/>
        <v>5.3716814159292037</v>
      </c>
      <c r="K146" s="19">
        <f t="shared" ca="1" si="69"/>
        <v>2.8200670717259867E-2</v>
      </c>
    </row>
    <row r="147" spans="1:12" x14ac:dyDescent="0.2">
      <c r="A147" s="9" t="s">
        <v>109</v>
      </c>
      <c r="B147" s="9" t="s">
        <v>39</v>
      </c>
      <c r="C147" s="9">
        <v>28</v>
      </c>
      <c r="D147" s="16">
        <v>0.12844036697247707</v>
      </c>
      <c r="E147" s="104">
        <v>8</v>
      </c>
      <c r="F147" s="108">
        <v>9.4100000000000003E-2</v>
      </c>
      <c r="G147" s="24">
        <v>20</v>
      </c>
      <c r="H147" s="19">
        <f t="shared" ca="1" si="66"/>
        <v>0.10204081632653061</v>
      </c>
      <c r="I147" s="38">
        <f t="shared" ca="1" si="64"/>
        <v>56</v>
      </c>
      <c r="J147" s="26">
        <f t="shared" ca="1" si="69"/>
        <v>20.106194690265486</v>
      </c>
      <c r="K147" s="19">
        <f t="shared" ca="1" si="69"/>
        <v>0.11163665831031611</v>
      </c>
    </row>
    <row r="148" spans="1:12" x14ac:dyDescent="0.2">
      <c r="A148" s="9" t="s">
        <v>109</v>
      </c>
      <c r="B148" s="9" t="s">
        <v>10</v>
      </c>
      <c r="C148" s="9">
        <v>14</v>
      </c>
      <c r="D148" s="16">
        <v>6.4220183486238536E-2</v>
      </c>
      <c r="E148" s="104">
        <v>4</v>
      </c>
      <c r="F148" s="108">
        <v>4.7100000000000003E-2</v>
      </c>
      <c r="G148" s="24">
        <v>17</v>
      </c>
      <c r="H148" s="19">
        <f t="shared" ca="1" si="66"/>
        <v>8.673469387755102E-2</v>
      </c>
      <c r="I148" s="38">
        <f t="shared" ca="1" si="64"/>
        <v>35</v>
      </c>
      <c r="J148" s="26">
        <f t="shared" ca="1" si="69"/>
        <v>11.849557522123893</v>
      </c>
      <c r="K148" s="19">
        <f t="shared" ca="1" si="69"/>
        <v>6.4998544072983583E-2</v>
      </c>
    </row>
    <row r="149" spans="1:12" x14ac:dyDescent="0.2">
      <c r="A149" s="9" t="s">
        <v>109</v>
      </c>
      <c r="B149" s="9" t="s">
        <v>30</v>
      </c>
      <c r="C149" s="9">
        <v>8</v>
      </c>
      <c r="D149" s="16">
        <v>3.669724770642202E-2</v>
      </c>
      <c r="E149" s="104">
        <v>2</v>
      </c>
      <c r="F149" s="108">
        <v>2.35E-2</v>
      </c>
      <c r="G149" s="24">
        <v>13</v>
      </c>
      <c r="H149" s="19">
        <f t="shared" ca="1" si="66"/>
        <v>6.6326530612244902E-2</v>
      </c>
      <c r="I149" s="38">
        <f t="shared" ca="1" si="64"/>
        <v>23</v>
      </c>
      <c r="J149" s="26">
        <f t="shared" ca="1" si="67"/>
        <v>7.5309734513274336</v>
      </c>
      <c r="K149" s="19">
        <f t="shared" ca="1" si="68"/>
        <v>4.0447159475952434E-2</v>
      </c>
    </row>
    <row r="150" spans="1:12" x14ac:dyDescent="0.2">
      <c r="A150" s="9" t="s">
        <v>109</v>
      </c>
      <c r="B150" s="22" t="s">
        <v>95</v>
      </c>
      <c r="C150" s="59">
        <v>2</v>
      </c>
      <c r="D150" s="39">
        <v>9.1743119266055051E-3</v>
      </c>
      <c r="E150" s="109">
        <v>1</v>
      </c>
      <c r="F150" s="110">
        <v>1.18E-2</v>
      </c>
      <c r="G150" s="41">
        <v>0</v>
      </c>
      <c r="H150" s="40">
        <f t="shared" ca="1" si="66"/>
        <v>0</v>
      </c>
      <c r="I150" s="42">
        <f t="shared" ca="1" si="64"/>
        <v>3</v>
      </c>
      <c r="J150" s="43">
        <f t="shared" ca="1" si="67"/>
        <v>1.1946902654867257</v>
      </c>
      <c r="K150" s="40">
        <f t="shared" ca="1" si="68"/>
        <v>7.5866363562555822E-3</v>
      </c>
      <c r="L150" s="9" t="s">
        <v>242</v>
      </c>
    </row>
    <row r="151" spans="1:12" x14ac:dyDescent="0.2">
      <c r="A151" s="9" t="s">
        <v>7</v>
      </c>
      <c r="B151" s="9" t="s">
        <v>7</v>
      </c>
      <c r="C151" s="9" t="s">
        <v>7</v>
      </c>
      <c r="E151" s="104"/>
      <c r="F151" s="108"/>
      <c r="I151" s="38"/>
      <c r="K151" s="19" t="s">
        <v>109</v>
      </c>
    </row>
    <row r="152" spans="1:12" x14ac:dyDescent="0.2">
      <c r="A152" s="9" t="s">
        <v>208</v>
      </c>
      <c r="B152" s="14" t="s">
        <v>209</v>
      </c>
      <c r="C152" s="28" t="s">
        <v>256</v>
      </c>
      <c r="D152" s="28" t="s">
        <v>1</v>
      </c>
      <c r="E152" s="105" t="s">
        <v>256</v>
      </c>
      <c r="F152" s="105" t="s">
        <v>1</v>
      </c>
      <c r="G152" s="29" t="s">
        <v>256</v>
      </c>
      <c r="H152" s="28" t="s">
        <v>1</v>
      </c>
      <c r="I152" s="30" t="s">
        <v>294</v>
      </c>
      <c r="J152" s="31" t="s">
        <v>256</v>
      </c>
      <c r="K152" s="28" t="s">
        <v>1</v>
      </c>
    </row>
    <row r="153" spans="1:12" x14ac:dyDescent="0.2">
      <c r="A153" s="9" t="s">
        <v>109</v>
      </c>
      <c r="B153" s="9" t="s">
        <v>18</v>
      </c>
      <c r="C153" s="9">
        <v>40</v>
      </c>
      <c r="D153" s="16">
        <v>0.93023255813953487</v>
      </c>
      <c r="E153" s="104">
        <v>26</v>
      </c>
      <c r="F153" s="118">
        <v>0.8125</v>
      </c>
      <c r="G153" s="24">
        <v>17</v>
      </c>
      <c r="H153" s="19">
        <f ca="1">G153/SUM($G$153:$G$156)</f>
        <v>0.58620689655172409</v>
      </c>
      <c r="I153" s="36">
        <f t="shared" ref="I153:I156" ca="1" si="70">C153+E153+G153</f>
        <v>83</v>
      </c>
      <c r="J153" s="26">
        <f ca="1">(C153*$D$2+E153*$F$2+G153*$H$2)/($D$2+$F$2+$H$2)</f>
        <v>30.008849557522122</v>
      </c>
      <c r="K153" s="19">
        <f ca="1">(D153*$D$2+F153*$F$2+H153*$H$2)/($D$2+$F$2+$H$2)</f>
        <v>0.80756071208067504</v>
      </c>
    </row>
    <row r="154" spans="1:12" x14ac:dyDescent="0.2">
      <c r="B154" s="9" t="s">
        <v>99</v>
      </c>
      <c r="C154" s="9">
        <v>0</v>
      </c>
      <c r="D154" s="16">
        <v>0</v>
      </c>
      <c r="E154" s="104">
        <v>5</v>
      </c>
      <c r="F154" s="119" t="s">
        <v>101</v>
      </c>
      <c r="G154" s="24">
        <v>8</v>
      </c>
      <c r="H154" s="19">
        <f t="shared" ref="H154:H156" ca="1" si="71">G154/SUM($G$153:$G$156)</f>
        <v>0.27586206896551724</v>
      </c>
      <c r="I154" s="38">
        <f t="shared" ca="1" si="70"/>
        <v>13</v>
      </c>
      <c r="J154" s="26">
        <f t="shared" ref="J154:J156" ca="1" si="72">(C154*$D$2+E154*$F$2+G154*$H$2)/($D$2+$F$2+$H$2)</f>
        <v>3.5132743362831858</v>
      </c>
      <c r="K154" s="19">
        <f t="shared" ref="K154:K156" ca="1" si="73">(D154*$D$2+F154*$F$2+H154*$H$2)/($D$2+$F$2+$H$2)</f>
        <v>0.11641238938053097</v>
      </c>
    </row>
    <row r="155" spans="1:12" x14ac:dyDescent="0.2">
      <c r="B155" s="9" t="s">
        <v>100</v>
      </c>
      <c r="C155" s="9">
        <v>0</v>
      </c>
      <c r="D155" s="16">
        <v>0</v>
      </c>
      <c r="E155" s="104">
        <v>1</v>
      </c>
      <c r="F155" s="119" t="s">
        <v>97</v>
      </c>
      <c r="G155" s="24">
        <v>4</v>
      </c>
      <c r="H155" s="19">
        <f t="shared" ca="1" si="71"/>
        <v>0.13793103448275862</v>
      </c>
      <c r="I155" s="38">
        <f t="shared" ca="1" si="70"/>
        <v>5</v>
      </c>
      <c r="J155" s="26">
        <f ca="1">(C155*$D$2+E155*$F$2+G155*$H$2)/($D$2+$F$2+$H$2)</f>
        <v>1.3185840707964602</v>
      </c>
      <c r="K155" s="19">
        <f ca="1">(D155*$D$2+F155*$F$2+H155*$H$2)/($D$2+$F$2+$H$2)</f>
        <v>4.4509734513274342E-2</v>
      </c>
    </row>
    <row r="156" spans="1:12" x14ac:dyDescent="0.2">
      <c r="B156" s="9" t="s">
        <v>95</v>
      </c>
      <c r="C156" s="46">
        <v>3</v>
      </c>
      <c r="D156" s="16">
        <v>6.9767441860465115E-2</v>
      </c>
      <c r="E156" s="104">
        <v>0</v>
      </c>
      <c r="F156" s="120" t="s">
        <v>96</v>
      </c>
      <c r="G156" s="24">
        <v>0</v>
      </c>
      <c r="H156" s="19">
        <f t="shared" ca="1" si="71"/>
        <v>0</v>
      </c>
      <c r="I156" s="42">
        <f t="shared" ca="1" si="70"/>
        <v>3</v>
      </c>
      <c r="J156" s="26">
        <f t="shared" ca="1" si="72"/>
        <v>1.3539823008849559</v>
      </c>
      <c r="K156" s="19">
        <f t="shared" ca="1" si="73"/>
        <v>3.1487960485696645E-2</v>
      </c>
      <c r="L156" s="9" t="s">
        <v>243</v>
      </c>
    </row>
    <row r="157" spans="1:12" x14ac:dyDescent="0.2">
      <c r="A157" s="9" t="s">
        <v>7</v>
      </c>
      <c r="B157" s="14" t="s">
        <v>7</v>
      </c>
      <c r="C157" s="14" t="s">
        <v>7</v>
      </c>
      <c r="D157" s="13"/>
      <c r="E157" s="115"/>
      <c r="F157" s="116"/>
      <c r="G157" s="48"/>
      <c r="H157" s="47"/>
      <c r="I157" s="49"/>
      <c r="J157" s="50"/>
      <c r="K157" s="47" t="s">
        <v>109</v>
      </c>
    </row>
    <row r="158" spans="1:12" x14ac:dyDescent="0.2">
      <c r="A158" s="9" t="s">
        <v>210</v>
      </c>
      <c r="B158" s="9" t="s">
        <v>211</v>
      </c>
      <c r="C158" s="51" t="s">
        <v>256</v>
      </c>
      <c r="D158" s="51" t="s">
        <v>1</v>
      </c>
      <c r="E158" s="117" t="s">
        <v>256</v>
      </c>
      <c r="F158" s="117" t="s">
        <v>1</v>
      </c>
      <c r="G158" s="52" t="s">
        <v>256</v>
      </c>
      <c r="H158" s="51" t="s">
        <v>1</v>
      </c>
      <c r="I158" s="53" t="s">
        <v>294</v>
      </c>
      <c r="J158" s="54" t="s">
        <v>256</v>
      </c>
      <c r="K158" s="51" t="s">
        <v>1</v>
      </c>
    </row>
    <row r="159" spans="1:12" x14ac:dyDescent="0.2">
      <c r="A159" s="9" t="s">
        <v>109</v>
      </c>
      <c r="B159" s="32" t="s">
        <v>9</v>
      </c>
      <c r="C159" s="32">
        <v>48</v>
      </c>
      <c r="D159" s="33">
        <v>0.25</v>
      </c>
      <c r="E159" s="106">
        <v>26</v>
      </c>
      <c r="F159" s="107">
        <v>0.36620000000000003</v>
      </c>
      <c r="G159" s="35">
        <v>23</v>
      </c>
      <c r="H159" s="34">
        <f ca="1">G159/SUM($G$159:$G$168)</f>
        <v>0.14935064935064934</v>
      </c>
      <c r="I159" s="36">
        <f t="shared" ref="I159:I168" ca="1" si="74">C159+E159+G159</f>
        <v>97</v>
      </c>
      <c r="J159" s="37">
        <f ca="1">(C159*$D$2+E159*$F$2+G159*$H$2)/($D$2+$F$2+$H$2)</f>
        <v>35.159292035398231</v>
      </c>
      <c r="K159" s="34">
        <f ca="1">(D159*$D$2+F159*$F$2+H159*$H$2)/($D$2+$F$2+$H$2)</f>
        <v>0.25810414894839673</v>
      </c>
    </row>
    <row r="160" spans="1:12" x14ac:dyDescent="0.2">
      <c r="B160" s="9" t="s">
        <v>31</v>
      </c>
      <c r="C160" s="9">
        <v>31</v>
      </c>
      <c r="D160" s="16">
        <v>0.16145833333333334</v>
      </c>
      <c r="E160" s="104">
        <v>14</v>
      </c>
      <c r="F160" s="108">
        <v>0.19719999999999999</v>
      </c>
      <c r="G160" s="24">
        <v>24</v>
      </c>
      <c r="H160" s="19">
        <f t="shared" ref="H160:H168" ca="1" si="75">G160/SUM($G$159:$G$168)</f>
        <v>0.15584415584415584</v>
      </c>
      <c r="I160" s="38">
        <f t="shared" ca="1" si="74"/>
        <v>69</v>
      </c>
      <c r="J160" s="26">
        <f t="shared" ref="J160:J168" ca="1" si="76">(C160*$D$2+E160*$F$2+G160*$H$2)/($D$2+$F$2+$H$2)</f>
        <v>24.238938053097346</v>
      </c>
      <c r="K160" s="19">
        <f t="shared" ref="K160:K168" ca="1" si="77">(D160*$D$2+F160*$F$2+H160*$H$2)/($D$2+$F$2+$H$2)</f>
        <v>0.17045535857947364</v>
      </c>
    </row>
    <row r="161" spans="1:11" x14ac:dyDescent="0.2">
      <c r="A161" s="9" t="s">
        <v>109</v>
      </c>
      <c r="B161" s="9" t="s">
        <v>53</v>
      </c>
      <c r="C161" s="9">
        <v>23</v>
      </c>
      <c r="D161" s="16">
        <v>0.11979166666666667</v>
      </c>
      <c r="E161" s="104">
        <v>5</v>
      </c>
      <c r="F161" s="108">
        <v>7.0400000000000004E-2</v>
      </c>
      <c r="G161" s="24">
        <v>19</v>
      </c>
      <c r="H161" s="19">
        <f t="shared" ca="1" si="75"/>
        <v>0.12337662337662338</v>
      </c>
      <c r="I161" s="38">
        <f t="shared" ca="1" si="74"/>
        <v>47</v>
      </c>
      <c r="J161" s="26">
        <f t="shared" ref="J161:K163" ca="1" si="78">(C161*$D$2+E161*$F$2+G161*$H$2)/($D$2+$F$2+$H$2)</f>
        <v>16.716814159292035</v>
      </c>
      <c r="K161" s="19">
        <f t="shared" ca="1" si="78"/>
        <v>0.10628758476037238</v>
      </c>
    </row>
    <row r="162" spans="1:11" x14ac:dyDescent="0.2">
      <c r="B162" s="9" t="s">
        <v>70</v>
      </c>
      <c r="C162" s="9">
        <v>2</v>
      </c>
      <c r="D162" s="16">
        <v>1.0416666666666666E-2</v>
      </c>
      <c r="E162" s="104">
        <v>1</v>
      </c>
      <c r="F162" s="108">
        <v>1.41E-2</v>
      </c>
      <c r="G162" s="24">
        <v>9</v>
      </c>
      <c r="H162" s="19">
        <f t="shared" ca="1" si="75"/>
        <v>5.844155844155844E-2</v>
      </c>
      <c r="I162" s="38">
        <f t="shared" ca="1" si="74"/>
        <v>12</v>
      </c>
      <c r="J162" s="26">
        <f t="shared" ca="1" si="78"/>
        <v>3.5044247787610621</v>
      </c>
      <c r="K162" s="19">
        <f t="shared" ca="1" si="78"/>
        <v>2.381730260889553E-2</v>
      </c>
    </row>
    <row r="163" spans="1:11" x14ac:dyDescent="0.2">
      <c r="A163" s="9" t="s">
        <v>109</v>
      </c>
      <c r="B163" s="9" t="s">
        <v>68</v>
      </c>
      <c r="C163" s="9">
        <v>3</v>
      </c>
      <c r="D163" s="16">
        <v>1.5625E-2</v>
      </c>
      <c r="E163" s="104">
        <v>0</v>
      </c>
      <c r="F163" s="108">
        <v>0</v>
      </c>
      <c r="G163" s="24">
        <v>13</v>
      </c>
      <c r="H163" s="19">
        <f t="shared" ca="1" si="75"/>
        <v>8.4415584415584416E-2</v>
      </c>
      <c r="I163" s="38">
        <f t="shared" ca="1" si="74"/>
        <v>16</v>
      </c>
      <c r="J163" s="26">
        <f t="shared" ca="1" si="78"/>
        <v>4.6902654867256635</v>
      </c>
      <c r="K163" s="19">
        <f t="shared" ca="1" si="78"/>
        <v>2.8716167681875647E-2</v>
      </c>
    </row>
    <row r="164" spans="1:11" x14ac:dyDescent="0.2">
      <c r="A164" s="9" t="s">
        <v>109</v>
      </c>
      <c r="B164" s="9" t="s">
        <v>20</v>
      </c>
      <c r="C164" s="9">
        <v>38</v>
      </c>
      <c r="D164" s="16">
        <v>0.19791666666666666</v>
      </c>
      <c r="E164" s="104">
        <v>11</v>
      </c>
      <c r="F164" s="108">
        <v>0.15490000000000001</v>
      </c>
      <c r="G164" s="24">
        <v>20</v>
      </c>
      <c r="H164" s="19">
        <f t="shared" ca="1" si="75"/>
        <v>0.12987012987012986</v>
      </c>
      <c r="I164" s="38">
        <f t="shared" ca="1" si="74"/>
        <v>69</v>
      </c>
      <c r="J164" s="26">
        <f t="shared" ca="1" si="76"/>
        <v>25.495575221238937</v>
      </c>
      <c r="K164" s="19">
        <f t="shared" ca="1" si="77"/>
        <v>0.1678910067808298</v>
      </c>
    </row>
    <row r="165" spans="1:11" x14ac:dyDescent="0.2">
      <c r="A165" s="9" t="s">
        <v>109</v>
      </c>
      <c r="B165" s="9" t="s">
        <v>43</v>
      </c>
      <c r="C165" s="9">
        <v>26</v>
      </c>
      <c r="D165" s="16">
        <v>0.13541666666666666</v>
      </c>
      <c r="E165" s="104">
        <v>7</v>
      </c>
      <c r="F165" s="108">
        <v>9.8599999999999993E-2</v>
      </c>
      <c r="G165" s="24">
        <v>17</v>
      </c>
      <c r="H165" s="19">
        <f t="shared" ca="1" si="75"/>
        <v>0.11038961038961038</v>
      </c>
      <c r="I165" s="38">
        <f t="shared" ca="1" si="74"/>
        <v>50</v>
      </c>
      <c r="J165" s="26">
        <f t="shared" ca="1" si="76"/>
        <v>18.141592920353983</v>
      </c>
      <c r="K165" s="19">
        <f t="shared" ca="1" si="77"/>
        <v>0.11824202390529821</v>
      </c>
    </row>
    <row r="166" spans="1:11" x14ac:dyDescent="0.2">
      <c r="A166" s="9" t="s">
        <v>109</v>
      </c>
      <c r="B166" s="9" t="s">
        <v>46</v>
      </c>
      <c r="C166" s="9">
        <v>6</v>
      </c>
      <c r="D166" s="16">
        <v>3.125E-2</v>
      </c>
      <c r="E166" s="104">
        <v>3</v>
      </c>
      <c r="F166" s="108">
        <v>4.2299999999999997E-2</v>
      </c>
      <c r="G166" s="24">
        <v>11</v>
      </c>
      <c r="H166" s="19">
        <f t="shared" ca="1" si="75"/>
        <v>7.1428571428571425E-2</v>
      </c>
      <c r="I166" s="38">
        <f t="shared" ca="1" si="74"/>
        <v>20</v>
      </c>
      <c r="J166" s="26">
        <f ca="1">(C166*$D$2+E166*$F$2+G166*$H$2)/($D$2+$F$2+$H$2)</f>
        <v>6.4070796460176993</v>
      </c>
      <c r="K166" s="19">
        <f ca="1">(D166*$D$2+F166*$F$2+H166*$H$2)/($D$2+$F$2+$H$2)</f>
        <v>4.4788305941845762E-2</v>
      </c>
    </row>
    <row r="167" spans="1:11" x14ac:dyDescent="0.2">
      <c r="A167" s="9" t="s">
        <v>109</v>
      </c>
      <c r="B167" s="9" t="s">
        <v>83</v>
      </c>
      <c r="C167" s="9">
        <v>15</v>
      </c>
      <c r="D167" s="16">
        <v>7.8125E-2</v>
      </c>
      <c r="E167" s="104">
        <v>3</v>
      </c>
      <c r="F167" s="108">
        <v>4.2299999999999997E-2</v>
      </c>
      <c r="G167" s="24">
        <v>18</v>
      </c>
      <c r="H167" s="19">
        <f t="shared" ca="1" si="75"/>
        <v>0.11688311688311688</v>
      </c>
      <c r="I167" s="38">
        <f t="shared" ca="1" si="74"/>
        <v>36</v>
      </c>
      <c r="J167" s="26">
        <f t="shared" ca="1" si="76"/>
        <v>12.265486725663717</v>
      </c>
      <c r="K167" s="19">
        <f t="shared" ca="1" si="77"/>
        <v>7.7609605217791061E-2</v>
      </c>
    </row>
    <row r="168" spans="1:11" x14ac:dyDescent="0.2">
      <c r="A168" s="9" t="s">
        <v>109</v>
      </c>
      <c r="B168" s="22" t="s">
        <v>95</v>
      </c>
      <c r="C168" s="22">
        <v>0</v>
      </c>
      <c r="D168" s="39">
        <v>0</v>
      </c>
      <c r="E168" s="109">
        <v>1</v>
      </c>
      <c r="F168" s="110">
        <v>1.41E-2</v>
      </c>
      <c r="G168" s="41">
        <v>0</v>
      </c>
      <c r="H168" s="40">
        <f t="shared" ca="1" si="75"/>
        <v>0</v>
      </c>
      <c r="I168" s="42">
        <f t="shared" ca="1" si="74"/>
        <v>1</v>
      </c>
      <c r="J168" s="43">
        <f t="shared" ca="1" si="76"/>
        <v>0.29203539823008851</v>
      </c>
      <c r="K168" s="40">
        <f t="shared" ca="1" si="77"/>
        <v>4.1176991150442474E-3</v>
      </c>
    </row>
    <row r="169" spans="1:11" x14ac:dyDescent="0.2">
      <c r="A169" s="9" t="s">
        <v>7</v>
      </c>
      <c r="B169" s="9" t="s">
        <v>7</v>
      </c>
      <c r="C169" s="9" t="s">
        <v>7</v>
      </c>
      <c r="E169" s="104"/>
      <c r="F169" s="108"/>
      <c r="I169" s="38"/>
      <c r="K169" s="19" t="s">
        <v>109</v>
      </c>
    </row>
    <row r="170" spans="1:11" x14ac:dyDescent="0.2">
      <c r="A170" s="9" t="s">
        <v>212</v>
      </c>
      <c r="B170" s="14" t="s">
        <v>213</v>
      </c>
      <c r="C170" s="28" t="s">
        <v>256</v>
      </c>
      <c r="D170" s="28" t="s">
        <v>1</v>
      </c>
      <c r="E170" s="105" t="s">
        <v>256</v>
      </c>
      <c r="F170" s="105" t="s">
        <v>1</v>
      </c>
      <c r="G170" s="29" t="s">
        <v>256</v>
      </c>
      <c r="H170" s="28" t="s">
        <v>1</v>
      </c>
      <c r="I170" s="30" t="s">
        <v>294</v>
      </c>
      <c r="J170" s="31" t="s">
        <v>256</v>
      </c>
      <c r="K170" s="28" t="s">
        <v>1</v>
      </c>
    </row>
    <row r="171" spans="1:11" x14ac:dyDescent="0.2">
      <c r="A171" s="9" t="s">
        <v>109</v>
      </c>
      <c r="B171" s="9" t="s">
        <v>49</v>
      </c>
      <c r="C171" s="9">
        <v>24</v>
      </c>
      <c r="D171" s="16">
        <v>0.14814814814814814</v>
      </c>
      <c r="E171" s="104">
        <v>9</v>
      </c>
      <c r="F171" s="108">
        <v>0.1636</v>
      </c>
      <c r="G171" s="24">
        <v>11</v>
      </c>
      <c r="H171" s="19">
        <f ca="1">G171/SUM($G$171:$G$188)</f>
        <v>8.3969465648854963E-2</v>
      </c>
      <c r="I171" s="36">
        <f t="shared" ref="I171:I188" ca="1" si="79">C171+E171+G171</f>
        <v>44</v>
      </c>
      <c r="J171" s="26">
        <f t="shared" ref="J171:J179" ca="1" si="80">(C171*$D$2+E171*$F$2+G171*$H$2)/($D$2+$F$2+$H$2)</f>
        <v>16.283185840707965</v>
      </c>
      <c r="K171" s="19">
        <f t="shared" ref="K171:K179" ca="1" si="81">(D171*$D$2+F171*$F$2+H171*$H$2)/($D$2+$F$2+$H$2)</f>
        <v>0.13619000052541902</v>
      </c>
    </row>
    <row r="172" spans="1:11" x14ac:dyDescent="0.2">
      <c r="A172" s="9" t="s">
        <v>109</v>
      </c>
      <c r="B172" s="9" t="s">
        <v>65</v>
      </c>
      <c r="C172" s="9">
        <v>20</v>
      </c>
      <c r="D172" s="16">
        <v>0.12345679012345678</v>
      </c>
      <c r="E172" s="104">
        <v>5</v>
      </c>
      <c r="F172" s="108">
        <v>9.0899999999999995E-2</v>
      </c>
      <c r="G172" s="24">
        <v>17</v>
      </c>
      <c r="H172" s="19">
        <f t="shared" ref="H172:H188" ca="1" si="82">G172/SUM($G$171:$G$188)</f>
        <v>0.12977099236641221</v>
      </c>
      <c r="I172" s="38">
        <f t="shared" ca="1" si="79"/>
        <v>42</v>
      </c>
      <c r="J172" s="26">
        <f t="shared" ca="1" si="80"/>
        <v>14.849557522123893</v>
      </c>
      <c r="K172" s="19">
        <f t="shared" ca="1" si="81"/>
        <v>0.11556951393736503</v>
      </c>
    </row>
    <row r="173" spans="1:11" x14ac:dyDescent="0.2">
      <c r="B173" s="9" t="s">
        <v>80</v>
      </c>
      <c r="C173" s="9">
        <v>1</v>
      </c>
      <c r="D173" s="16">
        <v>6.1728395061728392E-3</v>
      </c>
      <c r="E173" s="104">
        <v>2</v>
      </c>
      <c r="F173" s="108">
        <v>3.6400000000000002E-2</v>
      </c>
      <c r="G173" s="24">
        <v>5</v>
      </c>
      <c r="H173" s="19">
        <f t="shared" ca="1" si="82"/>
        <v>3.8167938931297711E-2</v>
      </c>
      <c r="I173" s="38">
        <f t="shared" ca="1" si="79"/>
        <v>8</v>
      </c>
      <c r="J173" s="26">
        <f t="shared" ca="1" si="80"/>
        <v>2.3185840707964602</v>
      </c>
      <c r="K173" s="19">
        <f t="shared" ca="1" si="81"/>
        <v>2.3211372069225206E-2</v>
      </c>
    </row>
    <row r="174" spans="1:11" x14ac:dyDescent="0.2">
      <c r="B174" s="9" t="s">
        <v>214</v>
      </c>
      <c r="C174" s="9">
        <v>0</v>
      </c>
      <c r="D174" s="16">
        <v>0</v>
      </c>
      <c r="E174" s="104">
        <v>2</v>
      </c>
      <c r="F174" s="108">
        <v>3.6400000000000002E-2</v>
      </c>
      <c r="G174" s="24">
        <v>1</v>
      </c>
      <c r="H174" s="19">
        <f t="shared" ca="1" si="82"/>
        <v>7.6335877862595417E-3</v>
      </c>
      <c r="I174" s="38">
        <f t="shared" ca="1" si="79"/>
        <v>3</v>
      </c>
      <c r="J174" s="26">
        <f t="shared" ca="1" si="80"/>
        <v>0.84070796460176989</v>
      </c>
      <c r="K174" s="19">
        <f t="shared" ca="1" si="81"/>
        <v>1.2589150847801121E-2</v>
      </c>
    </row>
    <row r="175" spans="1:11" x14ac:dyDescent="0.2">
      <c r="A175" s="9" t="s">
        <v>109</v>
      </c>
      <c r="B175" s="9" t="s">
        <v>82</v>
      </c>
      <c r="C175" s="9">
        <v>1</v>
      </c>
      <c r="D175" s="16">
        <v>6.1728395061728392E-3</v>
      </c>
      <c r="E175" s="104">
        <v>0</v>
      </c>
      <c r="F175" s="108">
        <v>0</v>
      </c>
      <c r="G175" s="24">
        <v>1</v>
      </c>
      <c r="H175" s="19">
        <f t="shared" ca="1" si="82"/>
        <v>7.6335877862595417E-3</v>
      </c>
      <c r="I175" s="38">
        <f t="shared" ca="1" si="79"/>
        <v>2</v>
      </c>
      <c r="J175" s="26">
        <f t="shared" ca="1" si="80"/>
        <v>0.70796460176991149</v>
      </c>
      <c r="K175" s="19">
        <f t="shared" ca="1" si="81"/>
        <v>4.7450341647463845E-3</v>
      </c>
    </row>
    <row r="176" spans="1:11" x14ac:dyDescent="0.2">
      <c r="B176" s="9" t="s">
        <v>73</v>
      </c>
      <c r="C176" s="9">
        <v>18</v>
      </c>
      <c r="D176" s="16">
        <v>0.1111111111111111</v>
      </c>
      <c r="E176" s="104">
        <v>8</v>
      </c>
      <c r="F176" s="108">
        <v>0.14549999999999999</v>
      </c>
      <c r="G176" s="24">
        <v>6</v>
      </c>
      <c r="H176" s="19">
        <f t="shared" ca="1" si="82"/>
        <v>4.5801526717557252E-2</v>
      </c>
      <c r="I176" s="38">
        <f t="shared" ca="1" si="79"/>
        <v>32</v>
      </c>
      <c r="J176" s="26">
        <f t="shared" ca="1" si="80"/>
        <v>12</v>
      </c>
      <c r="K176" s="19">
        <f t="shared" ca="1" si="81"/>
        <v>0.10439301718120199</v>
      </c>
    </row>
    <row r="177" spans="1:18" x14ac:dyDescent="0.2">
      <c r="A177" s="9" t="s">
        <v>109</v>
      </c>
      <c r="B177" s="9" t="s">
        <v>38</v>
      </c>
      <c r="C177" s="9">
        <v>7</v>
      </c>
      <c r="D177" s="16">
        <v>4.3209876543209874E-2</v>
      </c>
      <c r="E177" s="104">
        <v>1</v>
      </c>
      <c r="F177" s="108">
        <v>1.8200000000000001E-2</v>
      </c>
      <c r="G177" s="24">
        <v>8</v>
      </c>
      <c r="H177" s="19">
        <f t="shared" ca="1" si="82"/>
        <v>6.1068702290076333E-2</v>
      </c>
      <c r="I177" s="38">
        <f t="shared" ca="1" si="79"/>
        <v>16</v>
      </c>
      <c r="J177" s="26">
        <f t="shared" ca="1" si="80"/>
        <v>5.5044247787610621</v>
      </c>
      <c r="K177" s="19">
        <f t="shared" ca="1" si="81"/>
        <v>4.0489345753238204E-2</v>
      </c>
    </row>
    <row r="178" spans="1:18" x14ac:dyDescent="0.2">
      <c r="A178" s="9" t="s">
        <v>109</v>
      </c>
      <c r="B178" s="9" t="s">
        <v>78</v>
      </c>
      <c r="C178" s="9">
        <v>1</v>
      </c>
      <c r="D178" s="16">
        <v>6.1728395061728392E-3</v>
      </c>
      <c r="E178" s="104">
        <v>0</v>
      </c>
      <c r="F178" s="108">
        <v>0</v>
      </c>
      <c r="G178" s="24">
        <v>8</v>
      </c>
      <c r="H178" s="19">
        <f t="shared" ca="1" si="82"/>
        <v>6.1068702290076333E-2</v>
      </c>
      <c r="I178" s="38">
        <f t="shared" ca="1" si="79"/>
        <v>9</v>
      </c>
      <c r="J178" s="26">
        <f t="shared" ca="1" si="80"/>
        <v>2.5044247787610621</v>
      </c>
      <c r="K178" s="19">
        <f t="shared" ca="1" si="81"/>
        <v>1.8458470630327687E-2</v>
      </c>
    </row>
    <row r="179" spans="1:18" x14ac:dyDescent="0.2">
      <c r="A179" s="9" t="s">
        <v>109</v>
      </c>
      <c r="B179" s="9" t="s">
        <v>24</v>
      </c>
      <c r="C179" s="9">
        <v>10</v>
      </c>
      <c r="D179" s="16">
        <v>6.1728395061728392E-2</v>
      </c>
      <c r="E179" s="104">
        <v>3</v>
      </c>
      <c r="F179" s="108">
        <v>5.45E-2</v>
      </c>
      <c r="G179" s="24">
        <v>8</v>
      </c>
      <c r="H179" s="19">
        <f t="shared" ca="1" si="82"/>
        <v>6.1068702290076333E-2</v>
      </c>
      <c r="I179" s="38">
        <f t="shared" ca="1" si="79"/>
        <v>21</v>
      </c>
      <c r="J179" s="26">
        <f t="shared" ca="1" si="80"/>
        <v>7.4424778761061949</v>
      </c>
      <c r="K179" s="19">
        <f t="shared" ca="1" si="81"/>
        <v>5.9448146146551875E-2</v>
      </c>
    </row>
    <row r="180" spans="1:18" x14ac:dyDescent="0.2">
      <c r="B180" s="9" t="s">
        <v>75</v>
      </c>
      <c r="C180" s="9">
        <v>18</v>
      </c>
      <c r="D180" s="16">
        <v>0.1111111111111111</v>
      </c>
      <c r="E180" s="104">
        <v>6</v>
      </c>
      <c r="F180" s="108">
        <v>0.1091</v>
      </c>
      <c r="G180" s="24">
        <v>12</v>
      </c>
      <c r="H180" s="19">
        <f t="shared" ca="1" si="82"/>
        <v>9.1603053435114504E-2</v>
      </c>
      <c r="I180" s="38">
        <f t="shared" ca="1" si="79"/>
        <v>36</v>
      </c>
      <c r="J180" s="26">
        <f t="shared" ref="J180:J183" ca="1" si="83">(C180*$D$2+E180*$F$2+G180*$H$2)/($D$2+$F$2+$H$2)</f>
        <v>12.955752212389381</v>
      </c>
      <c r="K180" s="19">
        <f t="shared" ref="K180:K183" ca="1" si="84">(D180*$D$2+F180*$F$2+H180*$H$2)/($D$2+$F$2+$H$2)</f>
        <v>0.10551730279898218</v>
      </c>
    </row>
    <row r="181" spans="1:18" x14ac:dyDescent="0.2">
      <c r="A181" s="9" t="s">
        <v>109</v>
      </c>
      <c r="B181" s="9" t="s">
        <v>8</v>
      </c>
      <c r="C181" s="9">
        <v>15</v>
      </c>
      <c r="D181" s="16">
        <v>9.2592592592592587E-2</v>
      </c>
      <c r="E181" s="104">
        <v>4</v>
      </c>
      <c r="F181" s="108">
        <v>7.2700000000000001E-2</v>
      </c>
      <c r="G181" s="24">
        <v>12</v>
      </c>
      <c r="H181" s="19">
        <f t="shared" ca="1" si="82"/>
        <v>9.1603053435114504E-2</v>
      </c>
      <c r="I181" s="38">
        <f t="shared" ca="1" si="79"/>
        <v>31</v>
      </c>
      <c r="J181" s="26">
        <f ca="1">(C181*$D$2+E181*$F$2+G181*$H$2)/($D$2+$F$2+$H$2)</f>
        <v>11.017699115044248</v>
      </c>
      <c r="K181" s="19">
        <f ca="1">(D181*$D$2+F181*$F$2+H181*$H$2)/($D$2+$F$2+$H$2)</f>
        <v>8.6529298865845511E-2</v>
      </c>
    </row>
    <row r="182" spans="1:18" x14ac:dyDescent="0.2">
      <c r="A182" s="9" t="s">
        <v>109</v>
      </c>
      <c r="B182" s="9" t="s">
        <v>32</v>
      </c>
      <c r="C182" s="9">
        <v>8</v>
      </c>
      <c r="D182" s="16">
        <v>4.9382716049382713E-2</v>
      </c>
      <c r="E182" s="104">
        <v>2</v>
      </c>
      <c r="F182" s="108">
        <v>3.6400000000000002E-2</v>
      </c>
      <c r="G182" s="24">
        <v>7</v>
      </c>
      <c r="H182" s="19">
        <f t="shared" ca="1" si="82"/>
        <v>5.3435114503816793E-2</v>
      </c>
      <c r="I182" s="38">
        <f t="shared" ca="1" si="79"/>
        <v>17</v>
      </c>
      <c r="J182" s="26">
        <f ca="1">(C182*$D$2+E182*$F$2+G182*$H$2)/($D$2+$F$2+$H$2)</f>
        <v>5.9911504424778759</v>
      </c>
      <c r="K182" s="19">
        <f ca="1">(D182*$D$2+F182*$F$2+H182*$H$2)/($D$2+$F$2+$H$2)</f>
        <v>4.66312994613204E-2</v>
      </c>
    </row>
    <row r="183" spans="1:18" x14ac:dyDescent="0.2">
      <c r="B183" s="9" t="s">
        <v>12</v>
      </c>
      <c r="C183" s="9">
        <v>13</v>
      </c>
      <c r="D183" s="16">
        <v>8.0246913580246909E-2</v>
      </c>
      <c r="E183" s="104">
        <v>7</v>
      </c>
      <c r="F183" s="108">
        <v>0.1273</v>
      </c>
      <c r="G183" s="24">
        <v>9</v>
      </c>
      <c r="H183" s="19">
        <f t="shared" ca="1" si="82"/>
        <v>6.8702290076335881E-2</v>
      </c>
      <c r="I183" s="38">
        <f t="shared" ca="1" si="79"/>
        <v>29</v>
      </c>
      <c r="J183" s="26">
        <f t="shared" ca="1" si="83"/>
        <v>10.221238938053098</v>
      </c>
      <c r="K183" s="19">
        <f t="shared" ca="1" si="84"/>
        <v>9.1025300927489672E-2</v>
      </c>
    </row>
    <row r="184" spans="1:18" x14ac:dyDescent="0.2">
      <c r="A184" s="9" t="s">
        <v>109</v>
      </c>
      <c r="B184" s="9" t="s">
        <v>11</v>
      </c>
      <c r="C184" s="9">
        <v>14</v>
      </c>
      <c r="D184" s="16">
        <v>8.6419753086419748E-2</v>
      </c>
      <c r="E184" s="104">
        <v>3</v>
      </c>
      <c r="F184" s="108">
        <v>5.45E-2</v>
      </c>
      <c r="G184" s="24">
        <v>10</v>
      </c>
      <c r="H184" s="19">
        <f t="shared" ca="1" si="82"/>
        <v>7.6335877862595422E-2</v>
      </c>
      <c r="I184" s="38">
        <f t="shared" ca="1" si="79"/>
        <v>27</v>
      </c>
      <c r="J184" s="26">
        <f t="shared" ref="J184:K188" ca="1" si="85">(C184*$D$2+E184*$F$2+G184*$H$2)/($D$2+$F$2+$H$2)</f>
        <v>9.7610619469026556</v>
      </c>
      <c r="K184" s="19">
        <f t="shared" ca="1" si="85"/>
        <v>7.4510158101085619E-2</v>
      </c>
    </row>
    <row r="185" spans="1:18" x14ac:dyDescent="0.2">
      <c r="A185" s="9" t="s">
        <v>109</v>
      </c>
      <c r="B185" s="9" t="s">
        <v>48</v>
      </c>
      <c r="C185" s="9">
        <v>6</v>
      </c>
      <c r="D185" s="16">
        <v>3.7037037037037035E-2</v>
      </c>
      <c r="E185" s="104">
        <v>1</v>
      </c>
      <c r="F185" s="108">
        <v>1.8200000000000001E-2</v>
      </c>
      <c r="G185" s="24">
        <v>5</v>
      </c>
      <c r="H185" s="19">
        <f t="shared" ca="1" si="82"/>
        <v>3.8167938931297711E-2</v>
      </c>
      <c r="I185" s="38">
        <f t="shared" ca="1" si="79"/>
        <v>12</v>
      </c>
      <c r="J185" s="26">
        <f t="shared" ca="1" si="85"/>
        <v>4.283185840707965</v>
      </c>
      <c r="K185" s="19">
        <f t="shared" ca="1" si="85"/>
        <v>3.1826186884040021E-2</v>
      </c>
    </row>
    <row r="186" spans="1:18" x14ac:dyDescent="0.2">
      <c r="A186" s="9" t="s">
        <v>109</v>
      </c>
      <c r="B186" s="9" t="s">
        <v>56</v>
      </c>
      <c r="C186" s="9">
        <v>5</v>
      </c>
      <c r="D186" s="16">
        <v>3.0864197530864196E-2</v>
      </c>
      <c r="E186" s="104">
        <v>1</v>
      </c>
      <c r="F186" s="108">
        <v>1.8200000000000001E-2</v>
      </c>
      <c r="G186" s="24">
        <v>7</v>
      </c>
      <c r="H186" s="19">
        <f t="shared" ca="1" si="82"/>
        <v>5.3435114503816793E-2</v>
      </c>
      <c r="I186" s="38">
        <f t="shared" ca="1" si="79"/>
        <v>13</v>
      </c>
      <c r="J186" s="26">
        <f t="shared" ca="1" si="85"/>
        <v>4.3451327433628322</v>
      </c>
      <c r="K186" s="19">
        <f t="shared" ca="1" si="85"/>
        <v>3.2958339775971339E-2</v>
      </c>
    </row>
    <row r="187" spans="1:18" x14ac:dyDescent="0.2">
      <c r="A187" s="9" t="s">
        <v>109</v>
      </c>
      <c r="B187" s="9" t="s">
        <v>76</v>
      </c>
      <c r="C187" s="9">
        <v>1</v>
      </c>
      <c r="D187" s="16">
        <v>6.1728395061728392E-3</v>
      </c>
      <c r="E187" s="104">
        <v>0</v>
      </c>
      <c r="F187" s="108">
        <v>0</v>
      </c>
      <c r="G187" s="24">
        <v>4</v>
      </c>
      <c r="H187" s="19">
        <f t="shared" ca="1" si="82"/>
        <v>3.0534351145038167E-2</v>
      </c>
      <c r="I187" s="38">
        <f t="shared" ca="1" si="79"/>
        <v>5</v>
      </c>
      <c r="J187" s="26">
        <f t="shared" ca="1" si="85"/>
        <v>1.4778761061946903</v>
      </c>
      <c r="K187" s="19">
        <f t="shared" ca="1" si="85"/>
        <v>1.0622221221424083E-2</v>
      </c>
    </row>
    <row r="188" spans="1:18" x14ac:dyDescent="0.2">
      <c r="B188" s="9" t="s">
        <v>95</v>
      </c>
      <c r="C188" s="9">
        <v>0</v>
      </c>
      <c r="D188" s="16">
        <v>0</v>
      </c>
      <c r="E188" s="104">
        <v>1</v>
      </c>
      <c r="F188" s="108">
        <v>1.8200000000000001E-2</v>
      </c>
      <c r="G188" s="24">
        <v>0</v>
      </c>
      <c r="H188" s="19">
        <f t="shared" ca="1" si="82"/>
        <v>0</v>
      </c>
      <c r="I188" s="42">
        <f t="shared" ca="1" si="79"/>
        <v>1</v>
      </c>
      <c r="J188" s="26">
        <f t="shared" ca="1" si="85"/>
        <v>0.29203539823008851</v>
      </c>
      <c r="K188" s="19">
        <f t="shared" ca="1" si="85"/>
        <v>5.3150442477876104E-3</v>
      </c>
    </row>
    <row r="189" spans="1:18" x14ac:dyDescent="0.2">
      <c r="B189" s="14"/>
      <c r="C189" s="126"/>
      <c r="D189" s="126"/>
      <c r="E189" s="127"/>
      <c r="F189" s="127"/>
      <c r="G189" s="60"/>
      <c r="H189" s="61"/>
      <c r="I189" s="27"/>
      <c r="J189" s="126"/>
      <c r="K189" s="126"/>
    </row>
    <row r="190" spans="1:18" x14ac:dyDescent="0.2">
      <c r="A190" s="9" t="s">
        <v>215</v>
      </c>
      <c r="B190" s="9" t="s">
        <v>279</v>
      </c>
      <c r="C190" s="51" t="s">
        <v>256</v>
      </c>
      <c r="D190" s="51" t="s">
        <v>1</v>
      </c>
      <c r="E190" s="117" t="s">
        <v>256</v>
      </c>
      <c r="F190" s="117" t="s">
        <v>1</v>
      </c>
      <c r="G190" s="52" t="s">
        <v>256</v>
      </c>
      <c r="H190" s="51" t="s">
        <v>1</v>
      </c>
      <c r="I190" s="53" t="s">
        <v>294</v>
      </c>
      <c r="J190" s="54" t="s">
        <v>256</v>
      </c>
      <c r="K190" s="51" t="s">
        <v>1</v>
      </c>
      <c r="P190" s="62"/>
      <c r="Q190" s="19"/>
      <c r="R190" s="19"/>
    </row>
    <row r="191" spans="1:18" x14ac:dyDescent="0.2">
      <c r="A191" s="9" t="s">
        <v>109</v>
      </c>
      <c r="B191" s="32" t="s">
        <v>84</v>
      </c>
      <c r="C191" s="32">
        <v>42</v>
      </c>
      <c r="D191" s="33">
        <f ca="1">C191/SUM(C191:$C$193)</f>
        <v>0.56000000000000005</v>
      </c>
      <c r="E191" s="106">
        <v>26</v>
      </c>
      <c r="F191" s="121">
        <f ca="1">E191/SUM($E$191:$E$193)</f>
        <v>0.78787878787878785</v>
      </c>
      <c r="G191" s="35">
        <v>26</v>
      </c>
      <c r="H191" s="34">
        <f ca="1">G191/SUM($G$191:$G$194)</f>
        <v>0.61904761904761907</v>
      </c>
      <c r="I191" s="36">
        <f t="shared" ref="I191:I194" ca="1" si="86">C191+E191+G191</f>
        <v>94</v>
      </c>
      <c r="J191" s="37">
        <f t="shared" ref="J191:K193" ca="1" si="87">(C191*$D$2+E191*$F$2+G191*$H$2)/($D$2+$F$2+$H$2)</f>
        <v>33.221238938053098</v>
      </c>
      <c r="K191" s="34">
        <f t="shared" ca="1" si="87"/>
        <v>0.64170248630425619</v>
      </c>
      <c r="P191" s="19"/>
      <c r="Q191" s="62"/>
      <c r="R191" s="19"/>
    </row>
    <row r="192" spans="1:18" x14ac:dyDescent="0.2">
      <c r="A192" s="9" t="s">
        <v>109</v>
      </c>
      <c r="B192" s="9" t="s">
        <v>278</v>
      </c>
      <c r="C192" s="9">
        <v>28</v>
      </c>
      <c r="D192" s="16">
        <f ca="1">C192/SUM(C191:$C$193)</f>
        <v>0.37333333333333335</v>
      </c>
      <c r="E192" s="113">
        <v>3</v>
      </c>
      <c r="F192" s="122">
        <f ca="1">E192/SUM($E$191:$E$193)</f>
        <v>9.0909090909090912E-2</v>
      </c>
      <c r="G192" s="24">
        <v>12</v>
      </c>
      <c r="H192" s="19">
        <f t="shared" ref="H192:H193" ca="1" si="88">G192/SUM($G$191:$G$194)</f>
        <v>0.2857142857142857</v>
      </c>
      <c r="I192" s="38">
        <f t="shared" ca="1" si="86"/>
        <v>43</v>
      </c>
      <c r="J192" s="26">
        <f t="shared" ca="1" si="87"/>
        <v>16.592920353982301</v>
      </c>
      <c r="K192" s="19">
        <f t="shared" ca="1" si="87"/>
        <v>0.26836915297092284</v>
      </c>
    </row>
    <row r="193" spans="1:12" x14ac:dyDescent="0.2">
      <c r="B193" s="9" t="s">
        <v>85</v>
      </c>
      <c r="C193" s="9">
        <v>5</v>
      </c>
      <c r="D193" s="16">
        <f ca="1">C193/SUM(C191:$C$193)</f>
        <v>6.6666666666666666E-2</v>
      </c>
      <c r="E193" s="104">
        <v>4</v>
      </c>
      <c r="F193" s="122">
        <f ca="1">E193/SUM($E$191:$E$193)</f>
        <v>0.12121212121212122</v>
      </c>
      <c r="G193" s="24">
        <v>4</v>
      </c>
      <c r="H193" s="19">
        <f t="shared" ca="1" si="88"/>
        <v>9.5238095238095233E-2</v>
      </c>
      <c r="I193" s="38">
        <f t="shared" ca="1" si="86"/>
        <v>13</v>
      </c>
      <c r="J193" s="26">
        <f t="shared" ca="1" si="87"/>
        <v>4.4513274336283182</v>
      </c>
      <c r="K193" s="19">
        <f t="shared" ca="1" si="87"/>
        <v>8.9928360724820897E-2</v>
      </c>
    </row>
    <row r="194" spans="1:12" x14ac:dyDescent="0.2">
      <c r="A194" s="9" t="s">
        <v>109</v>
      </c>
      <c r="B194" s="22" t="s">
        <v>95</v>
      </c>
      <c r="C194" s="22">
        <v>0</v>
      </c>
      <c r="D194" s="39">
        <v>0</v>
      </c>
      <c r="E194" s="109">
        <v>0</v>
      </c>
      <c r="F194" s="110" t="s">
        <v>96</v>
      </c>
      <c r="G194" s="41">
        <v>0</v>
      </c>
      <c r="H194" s="40">
        <v>0</v>
      </c>
      <c r="I194" s="42">
        <f t="shared" ca="1" si="86"/>
        <v>0</v>
      </c>
      <c r="J194" s="43">
        <f t="shared" ref="J194" ca="1" si="89">(C194*$D$2+E194*$F$2)/($D$2+$F$2)</f>
        <v>0</v>
      </c>
      <c r="K194" s="40">
        <f ca="1">(D194*$D$2+F194*$F$2)/($D$2+$F$2)</f>
        <v>0</v>
      </c>
      <c r="L194" s="9" t="s">
        <v>257</v>
      </c>
    </row>
    <row r="195" spans="1:12" x14ac:dyDescent="0.2">
      <c r="A195" s="9" t="s">
        <v>7</v>
      </c>
      <c r="B195" s="9" t="s">
        <v>7</v>
      </c>
      <c r="C195" s="9" t="s">
        <v>7</v>
      </c>
      <c r="E195" s="104"/>
      <c r="F195" s="108"/>
      <c r="I195" s="38"/>
      <c r="K195" s="19" t="s">
        <v>109</v>
      </c>
    </row>
    <row r="196" spans="1:12" x14ac:dyDescent="0.2">
      <c r="A196" s="9" t="s">
        <v>216</v>
      </c>
      <c r="B196" s="14" t="s">
        <v>280</v>
      </c>
      <c r="C196" s="28" t="s">
        <v>256</v>
      </c>
      <c r="D196" s="28" t="s">
        <v>1</v>
      </c>
      <c r="E196" s="105" t="s">
        <v>256</v>
      </c>
      <c r="F196" s="105" t="s">
        <v>1</v>
      </c>
      <c r="G196" s="29" t="s">
        <v>256</v>
      </c>
      <c r="H196" s="28" t="s">
        <v>1</v>
      </c>
      <c r="I196" s="30" t="s">
        <v>294</v>
      </c>
      <c r="J196" s="31" t="s">
        <v>256</v>
      </c>
      <c r="K196" s="28" t="s">
        <v>1</v>
      </c>
    </row>
    <row r="197" spans="1:12" x14ac:dyDescent="0.2">
      <c r="A197" s="9" t="s">
        <v>109</v>
      </c>
      <c r="B197" s="9" t="s">
        <v>218</v>
      </c>
      <c r="C197" s="9">
        <v>14</v>
      </c>
      <c r="D197" s="16">
        <v>0.2413793103448276</v>
      </c>
      <c r="E197" s="113"/>
      <c r="F197" s="113"/>
      <c r="G197" s="55"/>
      <c r="H197" s="64"/>
      <c r="I197" s="65"/>
      <c r="J197" s="66"/>
      <c r="K197" s="56"/>
    </row>
    <row r="198" spans="1:12" x14ac:dyDescent="0.2">
      <c r="A198" s="9" t="s">
        <v>109</v>
      </c>
      <c r="B198" s="9" t="s">
        <v>217</v>
      </c>
      <c r="C198" s="9">
        <v>34</v>
      </c>
      <c r="D198" s="16">
        <v>0.58620689655172409</v>
      </c>
      <c r="E198" s="113"/>
      <c r="F198" s="113"/>
      <c r="G198" s="55"/>
      <c r="H198" s="64"/>
      <c r="I198" s="65"/>
      <c r="J198" s="66"/>
      <c r="K198" s="56"/>
    </row>
    <row r="199" spans="1:12" x14ac:dyDescent="0.2">
      <c r="A199" s="9" t="s">
        <v>109</v>
      </c>
      <c r="B199" s="9" t="s">
        <v>219</v>
      </c>
      <c r="C199" s="9">
        <v>10</v>
      </c>
      <c r="D199" s="16">
        <v>0.17241379310344829</v>
      </c>
      <c r="E199" s="113"/>
      <c r="F199" s="113"/>
      <c r="G199" s="55"/>
      <c r="H199" s="64"/>
      <c r="I199" s="65"/>
      <c r="J199" s="66"/>
      <c r="K199" s="56"/>
    </row>
    <row r="200" spans="1:12" x14ac:dyDescent="0.2">
      <c r="B200" s="14"/>
      <c r="C200" s="14"/>
      <c r="D200" s="13"/>
      <c r="E200" s="115"/>
      <c r="F200" s="116"/>
      <c r="G200" s="48"/>
      <c r="H200" s="47"/>
      <c r="I200" s="49"/>
      <c r="J200" s="50"/>
      <c r="K200" s="47"/>
    </row>
    <row r="201" spans="1:12" x14ac:dyDescent="0.2">
      <c r="A201" s="9" t="s">
        <v>108</v>
      </c>
      <c r="B201" s="14" t="s">
        <v>280</v>
      </c>
      <c r="C201" s="51" t="s">
        <v>256</v>
      </c>
      <c r="D201" s="51" t="s">
        <v>1</v>
      </c>
      <c r="E201" s="117" t="s">
        <v>256</v>
      </c>
      <c r="F201" s="117" t="s">
        <v>1</v>
      </c>
      <c r="G201" s="52" t="s">
        <v>256</v>
      </c>
      <c r="H201" s="100" t="s">
        <v>1</v>
      </c>
      <c r="I201" s="99" t="s">
        <v>294</v>
      </c>
      <c r="J201" s="54" t="s">
        <v>256</v>
      </c>
      <c r="K201" s="51" t="s">
        <v>1</v>
      </c>
    </row>
    <row r="202" spans="1:12" x14ac:dyDescent="0.2">
      <c r="A202" s="9" t="s">
        <v>109</v>
      </c>
      <c r="B202" s="32" t="s">
        <v>103</v>
      </c>
      <c r="C202" s="67"/>
      <c r="D202" s="67"/>
      <c r="E202" s="106">
        <v>9</v>
      </c>
      <c r="F202" s="107">
        <f ca="1">E202/SUM($E$202:$E$207)</f>
        <v>0.21951219512195122</v>
      </c>
      <c r="G202" s="35">
        <v>8</v>
      </c>
      <c r="H202" s="101">
        <f ca="1">G202/SUM($G$202:$G$207)</f>
        <v>0.18604651162790697</v>
      </c>
      <c r="I202" s="78">
        <f t="shared" ref="I202:I208" ca="1" si="90">C202+E202+G202</f>
        <v>17</v>
      </c>
      <c r="J202" s="37">
        <f ca="1">(E202*$F$2+G202*$H$2)/($F$2+$H$2)</f>
        <v>8.5322580645161299</v>
      </c>
      <c r="K202" s="34">
        <f ca="1">(F202*$F$2+H202*$H$2)/($F$2+$H$2)</f>
        <v>0.20385889155215633</v>
      </c>
    </row>
    <row r="203" spans="1:12" x14ac:dyDescent="0.2">
      <c r="A203" s="9" t="s">
        <v>109</v>
      </c>
      <c r="B203" s="9" t="s">
        <v>102</v>
      </c>
      <c r="C203" s="63"/>
      <c r="D203" s="63"/>
      <c r="E203" s="104">
        <v>17</v>
      </c>
      <c r="F203" s="108">
        <f t="shared" ref="F203:F208" ca="1" si="91">E203/SUM($E$202:$E$207)</f>
        <v>0.41463414634146339</v>
      </c>
      <c r="G203" s="24">
        <v>18</v>
      </c>
      <c r="H203" s="102">
        <f t="shared" ref="H203:H208" ca="1" si="92">G203/SUM($G$202:$G$207)</f>
        <v>0.41860465116279072</v>
      </c>
      <c r="I203" s="25">
        <f t="shared" ca="1" si="90"/>
        <v>35</v>
      </c>
      <c r="J203" s="26">
        <f ca="1">(E203*$F$2+G203*$H$2)/($F$2+$H$2)</f>
        <v>17.467741935483872</v>
      </c>
      <c r="K203" s="19">
        <f ca="1">(F203*$F$2+H203*$H$2)/($F$2+$H$2)</f>
        <v>0.41649131795143907</v>
      </c>
    </row>
    <row r="204" spans="1:12" x14ac:dyDescent="0.2">
      <c r="A204" s="9" t="s">
        <v>109</v>
      </c>
      <c r="B204" s="9" t="s">
        <v>104</v>
      </c>
      <c r="C204" s="63"/>
      <c r="D204" s="63"/>
      <c r="E204" s="104">
        <v>8</v>
      </c>
      <c r="F204" s="108">
        <f t="shared" ca="1" si="91"/>
        <v>0.1951219512195122</v>
      </c>
      <c r="G204" s="24">
        <v>7</v>
      </c>
      <c r="H204" s="102">
        <f t="shared" ca="1" si="92"/>
        <v>0.16279069767441862</v>
      </c>
      <c r="I204" s="25">
        <f t="shared" ca="1" si="90"/>
        <v>15</v>
      </c>
      <c r="J204" s="26">
        <f t="shared" ref="J204:J208" ca="1" si="93">(E204*$F$2+G204*$H$2)/($F$2+$H$2)</f>
        <v>7.532258064516129</v>
      </c>
      <c r="K204" s="19">
        <f t="shared" ref="K204:K208" ca="1" si="94">(F204*$F$2+H204*$H$2)/($F$2+$H$2)</f>
        <v>0.17999926810971037</v>
      </c>
    </row>
    <row r="205" spans="1:12" x14ac:dyDescent="0.2">
      <c r="A205" s="9" t="s">
        <v>109</v>
      </c>
      <c r="B205" s="9" t="s">
        <v>105</v>
      </c>
      <c r="C205" s="63"/>
      <c r="D205" s="63"/>
      <c r="E205" s="104">
        <v>7</v>
      </c>
      <c r="F205" s="108">
        <f t="shared" ca="1" si="91"/>
        <v>0.17073170731707318</v>
      </c>
      <c r="G205" s="24">
        <v>7</v>
      </c>
      <c r="H205" s="102">
        <f t="shared" ca="1" si="92"/>
        <v>0.16279069767441862</v>
      </c>
      <c r="I205" s="25">
        <f t="shared" ca="1" si="90"/>
        <v>14</v>
      </c>
      <c r="J205" s="26">
        <f t="shared" ca="1" si="93"/>
        <v>7</v>
      </c>
      <c r="K205" s="19">
        <f t="shared" ca="1" si="94"/>
        <v>0.16701736409712187</v>
      </c>
    </row>
    <row r="206" spans="1:12" x14ac:dyDescent="0.2">
      <c r="A206" s="9" t="s">
        <v>109</v>
      </c>
      <c r="B206" s="9" t="s">
        <v>106</v>
      </c>
      <c r="C206" s="63"/>
      <c r="D206" s="63"/>
      <c r="E206" s="104">
        <v>0</v>
      </c>
      <c r="F206" s="108">
        <f t="shared" ca="1" si="91"/>
        <v>0</v>
      </c>
      <c r="G206" s="24">
        <v>1</v>
      </c>
      <c r="H206" s="102">
        <f t="shared" ca="1" si="92"/>
        <v>2.3255813953488372E-2</v>
      </c>
      <c r="I206" s="25">
        <f t="shared" ca="1" si="90"/>
        <v>1</v>
      </c>
      <c r="J206" s="26">
        <f t="shared" ca="1" si="93"/>
        <v>0.46774193548387094</v>
      </c>
      <c r="K206" s="19">
        <f t="shared" ca="1" si="94"/>
        <v>1.0877719429857465E-2</v>
      </c>
    </row>
    <row r="207" spans="1:12" x14ac:dyDescent="0.2">
      <c r="A207" s="9" t="s">
        <v>109</v>
      </c>
      <c r="B207" s="9" t="s">
        <v>107</v>
      </c>
      <c r="C207" s="63"/>
      <c r="D207" s="63"/>
      <c r="E207" s="104">
        <v>0</v>
      </c>
      <c r="F207" s="108">
        <f t="shared" ca="1" si="91"/>
        <v>0</v>
      </c>
      <c r="G207" s="24">
        <v>2</v>
      </c>
      <c r="H207" s="102">
        <f t="shared" ca="1" si="92"/>
        <v>4.6511627906976744E-2</v>
      </c>
      <c r="I207" s="25">
        <f t="shared" ca="1" si="90"/>
        <v>2</v>
      </c>
      <c r="J207" s="26">
        <f t="shared" ca="1" si="93"/>
        <v>0.93548387096774188</v>
      </c>
      <c r="K207" s="19">
        <f t="shared" ca="1" si="94"/>
        <v>2.175543885971493E-2</v>
      </c>
    </row>
    <row r="208" spans="1:12" x14ac:dyDescent="0.2">
      <c r="A208" s="9" t="s">
        <v>109</v>
      </c>
      <c r="B208" s="22" t="s">
        <v>95</v>
      </c>
      <c r="C208" s="68"/>
      <c r="D208" s="68"/>
      <c r="E208" s="109">
        <v>0</v>
      </c>
      <c r="F208" s="110">
        <f t="shared" ca="1" si="91"/>
        <v>0</v>
      </c>
      <c r="G208" s="41">
        <v>0</v>
      </c>
      <c r="H208" s="103">
        <f t="shared" ca="1" si="92"/>
        <v>0</v>
      </c>
      <c r="I208" s="98">
        <f t="shared" ca="1" si="90"/>
        <v>0</v>
      </c>
      <c r="J208" s="43">
        <f t="shared" ca="1" si="93"/>
        <v>0</v>
      </c>
      <c r="K208" s="40">
        <f t="shared" ca="1" si="94"/>
        <v>0</v>
      </c>
    </row>
    <row r="209" spans="1:11" x14ac:dyDescent="0.2">
      <c r="A209" s="9" t="s">
        <v>7</v>
      </c>
      <c r="B209" s="9" t="s">
        <v>7</v>
      </c>
      <c r="C209" s="9" t="s">
        <v>7</v>
      </c>
      <c r="E209" s="104"/>
      <c r="F209" s="108"/>
      <c r="I209" s="38"/>
      <c r="K209" s="19"/>
    </row>
    <row r="210" spans="1:11" x14ac:dyDescent="0.2">
      <c r="A210" s="9" t="s">
        <v>220</v>
      </c>
      <c r="B210" s="14" t="s">
        <v>281</v>
      </c>
      <c r="C210" s="28" t="s">
        <v>256</v>
      </c>
      <c r="D210" s="28" t="s">
        <v>1</v>
      </c>
      <c r="E210" s="105" t="s">
        <v>256</v>
      </c>
      <c r="F210" s="105" t="s">
        <v>1</v>
      </c>
      <c r="G210" s="29" t="s">
        <v>256</v>
      </c>
      <c r="H210" s="28" t="s">
        <v>1</v>
      </c>
      <c r="I210" s="30" t="s">
        <v>294</v>
      </c>
      <c r="J210" s="31" t="s">
        <v>256</v>
      </c>
      <c r="K210" s="28" t="s">
        <v>1</v>
      </c>
    </row>
    <row r="211" spans="1:11" x14ac:dyDescent="0.2">
      <c r="A211" s="9" t="s">
        <v>109</v>
      </c>
      <c r="B211" s="9" t="s">
        <v>221</v>
      </c>
      <c r="C211" s="9">
        <v>33</v>
      </c>
      <c r="D211" s="16">
        <v>0.61111111111111116</v>
      </c>
      <c r="E211" s="104">
        <v>21</v>
      </c>
      <c r="F211" s="108">
        <v>0.65620000000000001</v>
      </c>
      <c r="G211" s="24">
        <v>21</v>
      </c>
      <c r="H211" s="19">
        <f ca="1">G211/SUM($G$211:$G$213)</f>
        <v>0.72413793103448276</v>
      </c>
      <c r="I211" s="36">
        <f t="shared" ref="I211:I213" ca="1" si="95">C211+E211+G211</f>
        <v>75</v>
      </c>
      <c r="J211" s="26">
        <f t="shared" ref="J211:K213" ca="1" si="96">(C211*$D$2+E211*$F$2+G211*$H$2)/($D$2+$F$2+$H$2)</f>
        <v>26.415929203539822</v>
      </c>
      <c r="K211" s="19">
        <f t="shared" ca="1" si="96"/>
        <v>0.65328554572271391</v>
      </c>
    </row>
    <row r="212" spans="1:11" x14ac:dyDescent="0.2">
      <c r="A212" s="9" t="s">
        <v>109</v>
      </c>
      <c r="B212" s="9" t="s">
        <v>222</v>
      </c>
      <c r="C212" s="9">
        <v>19</v>
      </c>
      <c r="D212" s="16">
        <v>0.35185185185185186</v>
      </c>
      <c r="E212" s="104">
        <v>9</v>
      </c>
      <c r="F212" s="108">
        <v>0.28120000000000001</v>
      </c>
      <c r="G212" s="24">
        <v>8</v>
      </c>
      <c r="H212" s="19">
        <f t="shared" ref="H212:H213" ca="1" si="97">G212/SUM($G$211:$G$213)</f>
        <v>0.27586206896551724</v>
      </c>
      <c r="I212" s="38">
        <f t="shared" ca="1" si="95"/>
        <v>36</v>
      </c>
      <c r="J212" s="26">
        <f t="shared" ca="1" si="96"/>
        <v>13.256637168141593</v>
      </c>
      <c r="K212" s="19">
        <f t="shared" ca="1" si="96"/>
        <v>0.31171720747295967</v>
      </c>
    </row>
    <row r="213" spans="1:11" x14ac:dyDescent="0.2">
      <c r="A213" s="9" t="s">
        <v>109</v>
      </c>
      <c r="B213" s="9" t="s">
        <v>223</v>
      </c>
      <c r="C213" s="9">
        <v>2</v>
      </c>
      <c r="D213" s="16">
        <v>3.7037037037037035E-2</v>
      </c>
      <c r="E213" s="104">
        <v>2</v>
      </c>
      <c r="F213" s="108">
        <v>6.25E-2</v>
      </c>
      <c r="G213" s="24">
        <v>0</v>
      </c>
      <c r="H213" s="19">
        <f t="shared" ca="1" si="97"/>
        <v>0</v>
      </c>
      <c r="I213" s="42">
        <f t="shared" ca="1" si="95"/>
        <v>4</v>
      </c>
      <c r="J213" s="26">
        <f t="shared" ca="1" si="96"/>
        <v>1.4867256637168142</v>
      </c>
      <c r="K213" s="19">
        <f t="shared" ca="1" si="96"/>
        <v>3.4968043264503444E-2</v>
      </c>
    </row>
    <row r="214" spans="1:11" x14ac:dyDescent="0.2">
      <c r="A214" s="9" t="s">
        <v>7</v>
      </c>
      <c r="B214" s="14" t="s">
        <v>7</v>
      </c>
      <c r="C214" s="14" t="s">
        <v>7</v>
      </c>
      <c r="D214" s="13"/>
      <c r="E214" s="115"/>
      <c r="F214" s="116"/>
      <c r="G214" s="48"/>
      <c r="H214" s="47"/>
      <c r="I214" s="49"/>
      <c r="J214" s="50"/>
      <c r="K214" s="47" t="s">
        <v>109</v>
      </c>
    </row>
    <row r="215" spans="1:11" x14ac:dyDescent="0.2">
      <c r="A215" s="9" t="s">
        <v>224</v>
      </c>
      <c r="B215" s="9" t="s">
        <v>282</v>
      </c>
      <c r="C215" s="51" t="s">
        <v>256</v>
      </c>
      <c r="D215" s="51" t="s">
        <v>1</v>
      </c>
      <c r="E215" s="117" t="s">
        <v>256</v>
      </c>
      <c r="F215" s="117" t="s">
        <v>1</v>
      </c>
      <c r="G215" s="52" t="s">
        <v>256</v>
      </c>
      <c r="H215" s="51" t="s">
        <v>1</v>
      </c>
      <c r="I215" s="53" t="s">
        <v>294</v>
      </c>
      <c r="J215" s="54" t="s">
        <v>256</v>
      </c>
      <c r="K215" s="51" t="s">
        <v>1</v>
      </c>
    </row>
    <row r="216" spans="1:11" x14ac:dyDescent="0.2">
      <c r="A216" s="9" t="s">
        <v>109</v>
      </c>
      <c r="B216" s="32" t="s">
        <v>86</v>
      </c>
      <c r="C216" s="32">
        <v>34</v>
      </c>
      <c r="D216" s="33">
        <v>0.56666666666666665</v>
      </c>
      <c r="E216" s="106">
        <v>19</v>
      </c>
      <c r="F216" s="107">
        <v>0.51349999999999996</v>
      </c>
      <c r="G216" s="35">
        <v>24</v>
      </c>
      <c r="H216" s="34">
        <f ca="1">G216/SUM($G$216:$G$221)</f>
        <v>0.72727272727272729</v>
      </c>
      <c r="I216" s="36">
        <f t="shared" ref="I216:I221" ca="1" si="98">C216+E216+G216</f>
        <v>77</v>
      </c>
      <c r="J216" s="37">
        <f ca="1">(C216*$D$2+E216*$F$2+G216*$H$2)/($D$2+$F$2+$H$2)</f>
        <v>27.053097345132745</v>
      </c>
      <c r="K216" s="34">
        <f ca="1">(D216*$D$2+F216*$F$2+H216*$H$2)/($D$2+$F$2+$H$2)</f>
        <v>0.59235760257441672</v>
      </c>
    </row>
    <row r="217" spans="1:11" x14ac:dyDescent="0.2">
      <c r="A217" s="9" t="s">
        <v>109</v>
      </c>
      <c r="B217" s="9" t="s">
        <v>87</v>
      </c>
      <c r="C217" s="9">
        <v>9</v>
      </c>
      <c r="D217" s="16">
        <v>0.15</v>
      </c>
      <c r="E217" s="104">
        <v>9</v>
      </c>
      <c r="F217" s="108">
        <v>0.2432</v>
      </c>
      <c r="G217" s="24">
        <v>1</v>
      </c>
      <c r="H217" s="19">
        <f t="shared" ref="H217:H221" ca="1" si="99">G217/SUM($G$216:$G$221)</f>
        <v>3.0303030303030304E-2</v>
      </c>
      <c r="I217" s="38">
        <f t="shared" ca="1" si="98"/>
        <v>19</v>
      </c>
      <c r="J217" s="26">
        <f t="shared" ref="J217:J221" ca="1" si="100">(C217*$D$2+E217*$F$2+G217*$H$2)/($D$2+$F$2+$H$2)</f>
        <v>6.946902654867257</v>
      </c>
      <c r="K217" s="19">
        <f t="shared" ref="K217:K221" ca="1" si="101">(D217*$D$2+F217*$F$2+H217*$H$2)/($D$2+$F$2+$H$2)</f>
        <v>0.14649900777688388</v>
      </c>
    </row>
    <row r="218" spans="1:11" x14ac:dyDescent="0.2">
      <c r="A218" s="9" t="s">
        <v>109</v>
      </c>
      <c r="B218" s="9" t="s">
        <v>88</v>
      </c>
      <c r="C218" s="9">
        <v>7</v>
      </c>
      <c r="D218" s="16">
        <v>0.11666666666666667</v>
      </c>
      <c r="E218" s="104">
        <v>4</v>
      </c>
      <c r="F218" s="108">
        <v>0.1081</v>
      </c>
      <c r="G218" s="24">
        <v>4</v>
      </c>
      <c r="H218" s="19">
        <f t="shared" ca="1" si="99"/>
        <v>0.12121212121212122</v>
      </c>
      <c r="I218" s="38">
        <f t="shared" ca="1" si="98"/>
        <v>15</v>
      </c>
      <c r="J218" s="26">
        <f t="shared" ca="1" si="100"/>
        <v>5.3539823008849554</v>
      </c>
      <c r="K218" s="19">
        <f t="shared" ca="1" si="101"/>
        <v>0.11533142933762404</v>
      </c>
    </row>
    <row r="219" spans="1:11" x14ac:dyDescent="0.2">
      <c r="A219" s="9" t="s">
        <v>109</v>
      </c>
      <c r="B219" s="9" t="s">
        <v>89</v>
      </c>
      <c r="C219" s="9">
        <v>7</v>
      </c>
      <c r="D219" s="16">
        <v>0.11666666666666667</v>
      </c>
      <c r="E219" s="104">
        <v>4</v>
      </c>
      <c r="F219" s="108">
        <v>0.1081</v>
      </c>
      <c r="G219" s="24">
        <v>4</v>
      </c>
      <c r="H219" s="19">
        <f t="shared" ca="1" si="99"/>
        <v>0.12121212121212122</v>
      </c>
      <c r="I219" s="38">
        <f t="shared" ca="1" si="98"/>
        <v>15</v>
      </c>
      <c r="J219" s="26">
        <f t="shared" ca="1" si="100"/>
        <v>5.3539823008849554</v>
      </c>
      <c r="K219" s="19">
        <f t="shared" ca="1" si="101"/>
        <v>0.11533142933762404</v>
      </c>
    </row>
    <row r="220" spans="1:11" x14ac:dyDescent="0.2">
      <c r="A220" s="9" t="s">
        <v>109</v>
      </c>
      <c r="B220" s="9" t="s">
        <v>90</v>
      </c>
      <c r="C220" s="9">
        <v>0</v>
      </c>
      <c r="D220" s="16">
        <v>0</v>
      </c>
      <c r="E220" s="104">
        <v>1</v>
      </c>
      <c r="F220" s="108">
        <v>2.7E-2</v>
      </c>
      <c r="G220" s="24">
        <v>0</v>
      </c>
      <c r="H220" s="19">
        <f t="shared" ca="1" si="99"/>
        <v>0</v>
      </c>
      <c r="I220" s="38">
        <f t="shared" ca="1" si="98"/>
        <v>1</v>
      </c>
      <c r="J220" s="26">
        <f ca="1">(C220*$D$2+E220*$F$2+G220*$H$2)/($D$2+$F$2+$H$2)</f>
        <v>0.29203539823008851</v>
      </c>
      <c r="K220" s="19">
        <f ca="1">(D220*$D$2+F220*$F$2+H220*$H$2)/($D$2+$F$2+$H$2)</f>
        <v>7.8849557522123886E-3</v>
      </c>
    </row>
    <row r="221" spans="1:11" x14ac:dyDescent="0.2">
      <c r="B221" s="22" t="s">
        <v>95</v>
      </c>
      <c r="C221" s="22">
        <v>3</v>
      </c>
      <c r="D221" s="39">
        <v>0.05</v>
      </c>
      <c r="E221" s="109">
        <v>0</v>
      </c>
      <c r="F221" s="110">
        <v>0</v>
      </c>
      <c r="G221" s="41">
        <v>0</v>
      </c>
      <c r="H221" s="40">
        <f t="shared" ca="1" si="99"/>
        <v>0</v>
      </c>
      <c r="I221" s="42">
        <f t="shared" ca="1" si="98"/>
        <v>3</v>
      </c>
      <c r="J221" s="43">
        <f t="shared" ca="1" si="100"/>
        <v>1.3539823008849559</v>
      </c>
      <c r="K221" s="40">
        <f t="shared" ca="1" si="101"/>
        <v>2.2566371681415932E-2</v>
      </c>
    </row>
    <row r="222" spans="1:11" x14ac:dyDescent="0.2">
      <c r="A222" s="9" t="s">
        <v>7</v>
      </c>
      <c r="B222" s="9" t="s">
        <v>7</v>
      </c>
      <c r="C222" s="9" t="s">
        <v>7</v>
      </c>
      <c r="E222" s="104"/>
      <c r="F222" s="108"/>
      <c r="I222" s="38"/>
      <c r="K222" s="19" t="s">
        <v>109</v>
      </c>
    </row>
    <row r="223" spans="1:11" x14ac:dyDescent="0.2">
      <c r="A223" s="9" t="s">
        <v>225</v>
      </c>
      <c r="B223" s="14" t="s">
        <v>283</v>
      </c>
      <c r="C223" s="28" t="s">
        <v>256</v>
      </c>
      <c r="D223" s="28" t="s">
        <v>1</v>
      </c>
      <c r="E223" s="105" t="s">
        <v>256</v>
      </c>
      <c r="F223" s="105" t="s">
        <v>1</v>
      </c>
      <c r="G223" s="29" t="s">
        <v>256</v>
      </c>
      <c r="H223" s="28" t="s">
        <v>1</v>
      </c>
      <c r="I223" s="30" t="s">
        <v>294</v>
      </c>
      <c r="J223" s="31" t="s">
        <v>256</v>
      </c>
      <c r="K223" s="28" t="s">
        <v>1</v>
      </c>
    </row>
    <row r="224" spans="1:11" x14ac:dyDescent="0.2">
      <c r="A224" s="9" t="s">
        <v>109</v>
      </c>
      <c r="B224" s="9" t="s">
        <v>102</v>
      </c>
      <c r="C224" s="9">
        <v>25</v>
      </c>
      <c r="D224" s="16">
        <v>0.35714285714285715</v>
      </c>
      <c r="E224" s="104">
        <v>17</v>
      </c>
      <c r="F224" s="108">
        <v>0.47220000000000001</v>
      </c>
      <c r="G224" s="24">
        <v>11</v>
      </c>
      <c r="H224" s="19">
        <f ca="1">G224/SUM($G$224:$G$230)</f>
        <v>0.29729729729729731</v>
      </c>
      <c r="I224" s="36">
        <f t="shared" ref="I224:I230" ca="1" si="102">C224+E224+G224</f>
        <v>53</v>
      </c>
      <c r="J224" s="26">
        <f ca="1">(C224*$D$2+E224*$F$2+G224*$H$2)/($D$2+$F$2+$H$2)</f>
        <v>19.070796460176989</v>
      </c>
      <c r="K224" s="19">
        <f ca="1">(D224*$D$2+F224*$F$2+H224*$H$2)/($D$2+$F$2+$H$2)</f>
        <v>0.37538502067174634</v>
      </c>
    </row>
    <row r="225" spans="1:12" x14ac:dyDescent="0.2">
      <c r="A225" s="9" t="s">
        <v>109</v>
      </c>
      <c r="B225" s="9" t="s">
        <v>105</v>
      </c>
      <c r="C225" s="9">
        <v>17</v>
      </c>
      <c r="D225" s="16">
        <v>0.24285714285714285</v>
      </c>
      <c r="E225" s="104">
        <v>6</v>
      </c>
      <c r="F225" s="108">
        <v>0.16669999999999999</v>
      </c>
      <c r="G225" s="24">
        <v>9</v>
      </c>
      <c r="H225" s="19">
        <f t="shared" ref="H225:H230" ca="1" si="103">G225/SUM($G$224:$G$230)</f>
        <v>0.24324324324324326</v>
      </c>
      <c r="I225" s="38">
        <f t="shared" ca="1" si="102"/>
        <v>32</v>
      </c>
      <c r="J225" s="26">
        <f t="shared" ref="J225:J230" ca="1" si="104">(C225*$D$2+E225*$F$2+G225*$H$2)/($D$2+$F$2+$H$2)</f>
        <v>11.734513274336283</v>
      </c>
      <c r="K225" s="19">
        <f t="shared" ref="K225:K230" ca="1" si="105">(D225*$D$2+F225*$F$2+H225*$H$2)/($D$2+$F$2+$H$2)</f>
        <v>0.22071564902449861</v>
      </c>
    </row>
    <row r="226" spans="1:12" x14ac:dyDescent="0.2">
      <c r="A226" s="9" t="s">
        <v>109</v>
      </c>
      <c r="B226" s="9" t="s">
        <v>104</v>
      </c>
      <c r="C226" s="9">
        <v>15</v>
      </c>
      <c r="D226" s="16">
        <v>0.21428571428571427</v>
      </c>
      <c r="E226" s="104">
        <v>7</v>
      </c>
      <c r="F226" s="108">
        <v>0.19439999999999999</v>
      </c>
      <c r="G226" s="24">
        <v>11</v>
      </c>
      <c r="H226" s="19">
        <f t="shared" ca="1" si="103"/>
        <v>0.29729729729729731</v>
      </c>
      <c r="I226" s="38">
        <f t="shared" ca="1" si="102"/>
        <v>33</v>
      </c>
      <c r="J226" s="26">
        <f t="shared" ca="1" si="104"/>
        <v>11.63716814159292</v>
      </c>
      <c r="K226" s="19">
        <f t="shared" ca="1" si="105"/>
        <v>0.22978223938223938</v>
      </c>
    </row>
    <row r="227" spans="1:12" x14ac:dyDescent="0.2">
      <c r="A227" s="9" t="s">
        <v>109</v>
      </c>
      <c r="B227" s="9" t="s">
        <v>226</v>
      </c>
      <c r="C227" s="9">
        <v>9</v>
      </c>
      <c r="D227" s="16">
        <v>0.12857142857142856</v>
      </c>
      <c r="E227" s="104">
        <v>4</v>
      </c>
      <c r="F227" s="108">
        <v>0.1111</v>
      </c>
      <c r="G227" s="24">
        <v>5</v>
      </c>
      <c r="H227" s="19">
        <f t="shared" ca="1" si="103"/>
        <v>0.13513513513513514</v>
      </c>
      <c r="I227" s="38">
        <f t="shared" ca="1" si="102"/>
        <v>18</v>
      </c>
      <c r="J227" s="26">
        <f t="shared" ca="1" si="104"/>
        <v>6.5132743362831862</v>
      </c>
      <c r="K227" s="19">
        <f t="shared" ca="1" si="105"/>
        <v>0.12515364403594492</v>
      </c>
    </row>
    <row r="228" spans="1:12" x14ac:dyDescent="0.2">
      <c r="A228" s="9" t="s">
        <v>109</v>
      </c>
      <c r="B228" s="9" t="s">
        <v>106</v>
      </c>
      <c r="C228" s="9">
        <v>3</v>
      </c>
      <c r="D228" s="16">
        <v>4.2857142857142858E-2</v>
      </c>
      <c r="E228" s="104">
        <v>2</v>
      </c>
      <c r="F228" s="108">
        <v>5.5599999999999997E-2</v>
      </c>
      <c r="G228" s="24">
        <v>0</v>
      </c>
      <c r="H228" s="19">
        <f t="shared" ca="1" si="103"/>
        <v>0</v>
      </c>
      <c r="I228" s="38">
        <f t="shared" ca="1" si="102"/>
        <v>5</v>
      </c>
      <c r="J228" s="26">
        <f t="shared" ca="1" si="104"/>
        <v>1.9380530973451326</v>
      </c>
      <c r="K228" s="19">
        <f t="shared" ca="1" si="105"/>
        <v>3.5579772439949434E-2</v>
      </c>
    </row>
    <row r="229" spans="1:12" x14ac:dyDescent="0.2">
      <c r="A229" s="9" t="s">
        <v>109</v>
      </c>
      <c r="B229" s="9" t="s">
        <v>107</v>
      </c>
      <c r="C229" s="9">
        <v>1</v>
      </c>
      <c r="D229" s="16">
        <v>1.4285714285714285E-2</v>
      </c>
      <c r="E229" s="104">
        <v>0</v>
      </c>
      <c r="F229" s="108">
        <v>0</v>
      </c>
      <c r="G229" s="24">
        <v>1</v>
      </c>
      <c r="H229" s="19">
        <f t="shared" ca="1" si="103"/>
        <v>2.7027027027027029E-2</v>
      </c>
      <c r="I229" s="38">
        <f t="shared" ca="1" si="102"/>
        <v>2</v>
      </c>
      <c r="J229" s="26">
        <f t="shared" ca="1" si="104"/>
        <v>0.70796460176991149</v>
      </c>
      <c r="K229" s="19">
        <f t="shared" ca="1" si="105"/>
        <v>1.3383674445621349E-2</v>
      </c>
    </row>
    <row r="230" spans="1:12" x14ac:dyDescent="0.2">
      <c r="A230" s="9" t="s">
        <v>109</v>
      </c>
      <c r="B230" s="9" t="s">
        <v>95</v>
      </c>
      <c r="C230" s="9">
        <v>0</v>
      </c>
      <c r="D230" s="16">
        <v>0</v>
      </c>
      <c r="E230" s="104">
        <v>0</v>
      </c>
      <c r="F230" s="108">
        <v>0</v>
      </c>
      <c r="G230" s="24">
        <v>0</v>
      </c>
      <c r="H230" s="19">
        <f t="shared" ca="1" si="103"/>
        <v>0</v>
      </c>
      <c r="I230" s="42">
        <f t="shared" ca="1" si="102"/>
        <v>0</v>
      </c>
      <c r="J230" s="26">
        <f t="shared" ca="1" si="104"/>
        <v>0</v>
      </c>
      <c r="K230" s="19">
        <f t="shared" ca="1" si="105"/>
        <v>0</v>
      </c>
      <c r="L230" s="9" t="s">
        <v>258</v>
      </c>
    </row>
    <row r="231" spans="1:12" x14ac:dyDescent="0.2">
      <c r="A231" s="9" t="s">
        <v>7</v>
      </c>
      <c r="B231" s="14" t="s">
        <v>7</v>
      </c>
      <c r="C231" s="14" t="s">
        <v>7</v>
      </c>
      <c r="D231" s="13"/>
      <c r="E231" s="115"/>
      <c r="F231" s="116"/>
      <c r="G231" s="48"/>
      <c r="H231" s="47"/>
      <c r="I231" s="49"/>
      <c r="J231" s="50"/>
      <c r="K231" s="47" t="s">
        <v>109</v>
      </c>
    </row>
    <row r="232" spans="1:12" x14ac:dyDescent="0.2">
      <c r="A232" s="9" t="s">
        <v>227</v>
      </c>
      <c r="B232" s="9" t="s">
        <v>284</v>
      </c>
      <c r="C232" s="51" t="s">
        <v>256</v>
      </c>
      <c r="D232" s="51" t="s">
        <v>1</v>
      </c>
      <c r="E232" s="117" t="s">
        <v>256</v>
      </c>
      <c r="F232" s="117" t="s">
        <v>1</v>
      </c>
      <c r="G232" s="52" t="s">
        <v>256</v>
      </c>
      <c r="H232" s="51" t="s">
        <v>1</v>
      </c>
      <c r="I232" s="53" t="s">
        <v>294</v>
      </c>
      <c r="J232" s="54" t="s">
        <v>256</v>
      </c>
      <c r="K232" s="51" t="s">
        <v>1</v>
      </c>
    </row>
    <row r="233" spans="1:12" x14ac:dyDescent="0.2">
      <c r="A233" s="9" t="s">
        <v>109</v>
      </c>
      <c r="B233" s="32" t="s">
        <v>91</v>
      </c>
      <c r="C233" s="32">
        <v>29</v>
      </c>
      <c r="D233" s="33">
        <v>0.38666666666666666</v>
      </c>
      <c r="E233" s="106">
        <v>16</v>
      </c>
      <c r="F233" s="107">
        <v>0.4</v>
      </c>
      <c r="G233" s="35">
        <v>22</v>
      </c>
      <c r="H233" s="34">
        <f ca="1">G233/SUM($G$233:$G$237)</f>
        <v>0.55000000000000004</v>
      </c>
      <c r="I233" s="36">
        <f t="shared" ref="I233:I237" ca="1" si="106">C233+E233+G233</f>
        <v>67</v>
      </c>
      <c r="J233" s="37">
        <f ca="1">(C233*$D$2+E233*$F$2+G233*$H$2)/($D$2+$F$2+$H$2)</f>
        <v>23.407079646017699</v>
      </c>
      <c r="K233" s="34">
        <f ca="1">(D233*$D$2+F233*$F$2+H233*$H$2)/($D$2+$F$2+$H$2)</f>
        <v>0.4324778761061947</v>
      </c>
    </row>
    <row r="234" spans="1:12" x14ac:dyDescent="0.2">
      <c r="A234" s="9" t="s">
        <v>109</v>
      </c>
      <c r="B234" s="9" t="s">
        <v>92</v>
      </c>
      <c r="C234" s="9">
        <v>24</v>
      </c>
      <c r="D234" s="16">
        <v>0.32</v>
      </c>
      <c r="E234" s="104">
        <v>10</v>
      </c>
      <c r="F234" s="108">
        <v>0.25</v>
      </c>
      <c r="G234" s="24">
        <v>7</v>
      </c>
      <c r="H234" s="19">
        <f t="shared" ref="H234:H237" ca="1" si="107">G234/SUM($G$233:$G$237)</f>
        <v>0.17499999999999999</v>
      </c>
      <c r="I234" s="38">
        <f t="shared" ca="1" si="106"/>
        <v>41</v>
      </c>
      <c r="J234" s="26">
        <f t="shared" ref="J234:J237" ca="1" si="108">(C234*$D$2+E234*$F$2+G234*$H$2)/($D$2+$F$2+$H$2)</f>
        <v>15.548672566371682</v>
      </c>
      <c r="K234" s="19">
        <f t="shared" ref="K234:K237" ca="1" si="109">(D234*$D$2+F234*$F$2+H234*$H$2)/($D$2+$F$2+$H$2)</f>
        <v>0.26234513274336285</v>
      </c>
    </row>
    <row r="235" spans="1:12" x14ac:dyDescent="0.2">
      <c r="A235" s="9" t="s">
        <v>109</v>
      </c>
      <c r="B235" s="9" t="s">
        <v>93</v>
      </c>
      <c r="C235" s="9">
        <v>20</v>
      </c>
      <c r="D235" s="16">
        <v>0.26666666666666666</v>
      </c>
      <c r="E235" s="104">
        <v>13</v>
      </c>
      <c r="F235" s="108">
        <v>0.32500000000000001</v>
      </c>
      <c r="G235" s="24">
        <v>9</v>
      </c>
      <c r="H235" s="19">
        <f t="shared" ca="1" si="107"/>
        <v>0.22500000000000001</v>
      </c>
      <c r="I235" s="38">
        <f t="shared" ca="1" si="106"/>
        <v>42</v>
      </c>
      <c r="J235" s="26">
        <f t="shared" ca="1" si="108"/>
        <v>15.132743362831858</v>
      </c>
      <c r="K235" s="19">
        <f t="shared" ca="1" si="109"/>
        <v>0.27300884955752214</v>
      </c>
    </row>
    <row r="236" spans="1:12" x14ac:dyDescent="0.2">
      <c r="A236" s="9" t="s">
        <v>109</v>
      </c>
      <c r="B236" s="9" t="s">
        <v>94</v>
      </c>
      <c r="C236" s="9">
        <v>0</v>
      </c>
      <c r="D236" s="16">
        <v>0</v>
      </c>
      <c r="E236" s="104">
        <v>1</v>
      </c>
      <c r="F236" s="108">
        <v>2.5000000000000001E-2</v>
      </c>
      <c r="G236" s="24">
        <v>2</v>
      </c>
      <c r="H236" s="19">
        <f t="shared" ca="1" si="107"/>
        <v>0.05</v>
      </c>
      <c r="I236" s="38">
        <f t="shared" ca="1" si="106"/>
        <v>3</v>
      </c>
      <c r="J236" s="26">
        <f t="shared" ca="1" si="108"/>
        <v>0.80530973451327437</v>
      </c>
      <c r="K236" s="19">
        <f t="shared" ca="1" si="109"/>
        <v>2.013274336283186E-2</v>
      </c>
    </row>
    <row r="237" spans="1:12" x14ac:dyDescent="0.2">
      <c r="A237" s="9" t="s">
        <v>109</v>
      </c>
      <c r="B237" s="22" t="s">
        <v>95</v>
      </c>
      <c r="C237" s="22">
        <v>2</v>
      </c>
      <c r="D237" s="39">
        <v>2.6666666666666668E-2</v>
      </c>
      <c r="E237" s="109">
        <v>0</v>
      </c>
      <c r="F237" s="110">
        <v>0</v>
      </c>
      <c r="G237" s="41">
        <v>0</v>
      </c>
      <c r="H237" s="40">
        <f t="shared" ca="1" si="107"/>
        <v>0</v>
      </c>
      <c r="I237" s="42">
        <f t="shared" ca="1" si="106"/>
        <v>2</v>
      </c>
      <c r="J237" s="43">
        <f t="shared" ca="1" si="108"/>
        <v>0.90265486725663713</v>
      </c>
      <c r="K237" s="40">
        <f t="shared" ca="1" si="109"/>
        <v>1.2035398230088496E-2</v>
      </c>
    </row>
    <row r="238" spans="1:12" x14ac:dyDescent="0.2">
      <c r="A238" s="9" t="s">
        <v>7</v>
      </c>
      <c r="B238" s="9" t="s">
        <v>7</v>
      </c>
      <c r="C238" s="9" t="s">
        <v>7</v>
      </c>
      <c r="E238" s="104"/>
      <c r="F238" s="108"/>
      <c r="I238" s="38"/>
      <c r="K238" s="19" t="s">
        <v>109</v>
      </c>
    </row>
    <row r="239" spans="1:12" x14ac:dyDescent="0.2">
      <c r="A239" s="9" t="s">
        <v>228</v>
      </c>
      <c r="B239" s="14" t="s">
        <v>285</v>
      </c>
      <c r="C239" s="28" t="s">
        <v>256</v>
      </c>
      <c r="D239" s="28" t="s">
        <v>1</v>
      </c>
      <c r="E239" s="105" t="s">
        <v>256</v>
      </c>
      <c r="F239" s="105" t="s">
        <v>1</v>
      </c>
      <c r="G239" s="29" t="s">
        <v>256</v>
      </c>
      <c r="H239" s="28" t="s">
        <v>1</v>
      </c>
      <c r="I239" s="30" t="s">
        <v>294</v>
      </c>
      <c r="J239" s="31" t="s">
        <v>256</v>
      </c>
      <c r="K239" s="28" t="s">
        <v>1</v>
      </c>
    </row>
    <row r="240" spans="1:12" x14ac:dyDescent="0.2">
      <c r="A240" s="9" t="s">
        <v>109</v>
      </c>
      <c r="B240" s="9" t="s">
        <v>226</v>
      </c>
      <c r="C240" s="9">
        <v>13</v>
      </c>
      <c r="D240" s="16">
        <v>0.19402985074626866</v>
      </c>
      <c r="E240" s="104">
        <v>8</v>
      </c>
      <c r="F240" s="108">
        <v>0.22220000000000001</v>
      </c>
      <c r="G240" s="24">
        <v>7</v>
      </c>
      <c r="H240" s="19">
        <f ca="1">G240/SUM($G$240:$G$246)</f>
        <v>0.15909090909090909</v>
      </c>
      <c r="I240" s="36">
        <f t="shared" ref="I240:I246" ca="1" si="110">C240+E240+G240</f>
        <v>28</v>
      </c>
      <c r="J240" s="26">
        <f t="shared" ref="J240:K242" ca="1" si="111">(C240*$D$2+E240*$F$2+G240*$H$2)/($D$2+$F$2+$H$2)</f>
        <v>10</v>
      </c>
      <c r="K240" s="19">
        <f t="shared" ca="1" si="111"/>
        <v>0.19328990045748731</v>
      </c>
    </row>
    <row r="241" spans="1:12" x14ac:dyDescent="0.2">
      <c r="A241" s="9" t="s">
        <v>109</v>
      </c>
      <c r="B241" s="9" t="s">
        <v>102</v>
      </c>
      <c r="C241" s="9">
        <v>37</v>
      </c>
      <c r="D241" s="16">
        <v>0.55223880597014929</v>
      </c>
      <c r="E241" s="104">
        <v>18</v>
      </c>
      <c r="F241" s="108">
        <v>0.5</v>
      </c>
      <c r="G241" s="24">
        <v>18</v>
      </c>
      <c r="H241" s="19">
        <f t="shared" ref="H241:H246" ca="1" si="112">G241/SUM($G$240:$G$246)</f>
        <v>0.40909090909090912</v>
      </c>
      <c r="I241" s="38">
        <f t="shared" ca="1" si="110"/>
        <v>73</v>
      </c>
      <c r="J241" s="26">
        <f t="shared" ca="1" si="111"/>
        <v>26.575221238938052</v>
      </c>
      <c r="K241" s="19">
        <f t="shared" ca="1" si="111"/>
        <v>0.50024615458507948</v>
      </c>
    </row>
    <row r="242" spans="1:12" x14ac:dyDescent="0.2">
      <c r="A242" s="9" t="s">
        <v>109</v>
      </c>
      <c r="B242" s="9" t="s">
        <v>104</v>
      </c>
      <c r="C242" s="9">
        <v>9</v>
      </c>
      <c r="D242" s="16">
        <v>0.13432835820895522</v>
      </c>
      <c r="E242" s="104">
        <v>4</v>
      </c>
      <c r="F242" s="108">
        <v>0.1111</v>
      </c>
      <c r="G242" s="24">
        <v>11</v>
      </c>
      <c r="H242" s="19">
        <f t="shared" ca="1" si="112"/>
        <v>0.25</v>
      </c>
      <c r="I242" s="38">
        <f t="shared" ca="1" si="110"/>
        <v>24</v>
      </c>
      <c r="J242" s="26">
        <f t="shared" ca="1" si="111"/>
        <v>8.053097345132743</v>
      </c>
      <c r="K242" s="19">
        <f t="shared" ca="1" si="111"/>
        <v>0.15723049795271432</v>
      </c>
    </row>
    <row r="243" spans="1:12" x14ac:dyDescent="0.2">
      <c r="B243" s="9" t="s">
        <v>105</v>
      </c>
      <c r="C243" s="9">
        <v>7</v>
      </c>
      <c r="D243" s="16">
        <v>0.1044776119402985</v>
      </c>
      <c r="E243" s="104">
        <v>6</v>
      </c>
      <c r="F243" s="108">
        <v>0.16669999999999999</v>
      </c>
      <c r="G243" s="24">
        <v>7</v>
      </c>
      <c r="H243" s="19">
        <f t="shared" ca="1" si="112"/>
        <v>0.15909090909090909</v>
      </c>
      <c r="I243" s="38">
        <f t="shared" ca="1" si="110"/>
        <v>20</v>
      </c>
      <c r="J243" s="26">
        <f t="shared" ref="J243:J246" ca="1" si="113">(C243*$D$2+E243*$F$2+G243*$H$2)/($D$2+$F$2+$H$2)</f>
        <v>6.7079646017699117</v>
      </c>
      <c r="K243" s="19">
        <f t="shared" ref="K243:K246" ca="1" si="114">(D243*$D$2+F243*$F$2+H243*$H$2)/($D$2+$F$2+$H$2)</f>
        <v>0.13666455373974856</v>
      </c>
    </row>
    <row r="244" spans="1:12" x14ac:dyDescent="0.2">
      <c r="A244" s="9" t="s">
        <v>109</v>
      </c>
      <c r="B244" s="9" t="s">
        <v>106</v>
      </c>
      <c r="C244" s="9">
        <v>1</v>
      </c>
      <c r="D244" s="16">
        <v>1.4925373134328358E-2</v>
      </c>
      <c r="E244" s="104">
        <v>0</v>
      </c>
      <c r="F244" s="108">
        <v>0</v>
      </c>
      <c r="G244" s="24">
        <v>0</v>
      </c>
      <c r="H244" s="19">
        <f t="shared" ca="1" si="112"/>
        <v>0</v>
      </c>
      <c r="I244" s="38">
        <f t="shared" ca="1" si="110"/>
        <v>1</v>
      </c>
      <c r="J244" s="26">
        <f t="shared" ca="1" si="113"/>
        <v>0.45132743362831856</v>
      </c>
      <c r="K244" s="19">
        <f t="shared" ca="1" si="114"/>
        <v>6.7362303526614714E-3</v>
      </c>
    </row>
    <row r="245" spans="1:12" x14ac:dyDescent="0.2">
      <c r="A245" s="9" t="s">
        <v>109</v>
      </c>
      <c r="B245" s="9" t="s">
        <v>107</v>
      </c>
      <c r="C245" s="9">
        <v>0</v>
      </c>
      <c r="D245" s="16">
        <v>0</v>
      </c>
      <c r="E245" s="104">
        <v>0</v>
      </c>
      <c r="F245" s="108">
        <v>0</v>
      </c>
      <c r="G245" s="24">
        <v>1</v>
      </c>
      <c r="H245" s="19">
        <f t="shared" ca="1" si="112"/>
        <v>2.2727272727272728E-2</v>
      </c>
      <c r="I245" s="38">
        <f t="shared" ca="1" si="110"/>
        <v>1</v>
      </c>
      <c r="J245" s="26">
        <f t="shared" ca="1" si="113"/>
        <v>0.25663716814159293</v>
      </c>
      <c r="K245" s="19">
        <f t="shared" ca="1" si="114"/>
        <v>5.8326629123089295E-3</v>
      </c>
    </row>
    <row r="246" spans="1:12" x14ac:dyDescent="0.2">
      <c r="A246" s="9" t="s">
        <v>109</v>
      </c>
      <c r="B246" s="9" t="s">
        <v>95</v>
      </c>
      <c r="C246" s="9">
        <v>0</v>
      </c>
      <c r="D246" s="16">
        <v>0</v>
      </c>
      <c r="E246" s="104">
        <v>0</v>
      </c>
      <c r="F246" s="108">
        <v>0</v>
      </c>
      <c r="G246" s="24">
        <v>0</v>
      </c>
      <c r="H246" s="19">
        <f t="shared" ca="1" si="112"/>
        <v>0</v>
      </c>
      <c r="I246" s="42">
        <f t="shared" ca="1" si="110"/>
        <v>0</v>
      </c>
      <c r="J246" s="26">
        <f t="shared" ca="1" si="113"/>
        <v>0</v>
      </c>
      <c r="K246" s="19">
        <f t="shared" ca="1" si="114"/>
        <v>0</v>
      </c>
      <c r="L246" s="9" t="s">
        <v>259</v>
      </c>
    </row>
    <row r="247" spans="1:12" x14ac:dyDescent="0.2">
      <c r="A247" s="9" t="s">
        <v>7</v>
      </c>
      <c r="B247" s="14" t="s">
        <v>7</v>
      </c>
      <c r="C247" s="14" t="s">
        <v>7</v>
      </c>
      <c r="D247" s="13"/>
      <c r="E247" s="115"/>
      <c r="F247" s="116"/>
      <c r="G247" s="48"/>
      <c r="H247" s="47"/>
      <c r="I247" s="49"/>
      <c r="J247" s="50"/>
      <c r="K247" s="47" t="s">
        <v>109</v>
      </c>
    </row>
    <row r="248" spans="1:12" x14ac:dyDescent="0.2">
      <c r="A248" s="9" t="s">
        <v>229</v>
      </c>
      <c r="B248" s="9" t="s">
        <v>288</v>
      </c>
      <c r="C248" s="51" t="s">
        <v>256</v>
      </c>
      <c r="D248" s="51" t="s">
        <v>1</v>
      </c>
      <c r="E248" s="117" t="s">
        <v>256</v>
      </c>
      <c r="F248" s="117" t="s">
        <v>1</v>
      </c>
      <c r="G248" s="52" t="s">
        <v>256</v>
      </c>
      <c r="H248" s="51" t="s">
        <v>1</v>
      </c>
      <c r="I248" s="53" t="s">
        <v>294</v>
      </c>
      <c r="J248" s="54" t="s">
        <v>256</v>
      </c>
      <c r="K248" s="51" t="s">
        <v>1</v>
      </c>
    </row>
    <row r="249" spans="1:12" x14ac:dyDescent="0.2">
      <c r="A249" s="9" t="s">
        <v>109</v>
      </c>
      <c r="B249" s="32" t="s">
        <v>230</v>
      </c>
      <c r="C249" s="32">
        <v>4</v>
      </c>
      <c r="D249" s="33">
        <v>6.8965517241379309E-2</v>
      </c>
      <c r="E249" s="106">
        <v>0</v>
      </c>
      <c r="F249" s="107">
        <v>0</v>
      </c>
      <c r="G249" s="35">
        <v>3</v>
      </c>
      <c r="H249" s="34">
        <f ca="1">G249/SUM($G$249:$G$254)</f>
        <v>9.0909090909090912E-2</v>
      </c>
      <c r="I249" s="36">
        <f t="shared" ref="I249:I254" ca="1" si="115">C249+E249+G249</f>
        <v>7</v>
      </c>
      <c r="J249" s="37">
        <f t="shared" ref="J249:K253" ca="1" si="116">(C249*$D$2+E249*$F$2+G249*$H$2)/($D$2+$F$2+$H$2)</f>
        <v>2.5752212389380529</v>
      </c>
      <c r="K249" s="34">
        <f t="shared" ca="1" si="116"/>
        <v>5.4456681554637003E-2</v>
      </c>
    </row>
    <row r="250" spans="1:12" x14ac:dyDescent="0.2">
      <c r="A250" s="9" t="s">
        <v>109</v>
      </c>
      <c r="B250" s="9" t="s">
        <v>263</v>
      </c>
      <c r="C250" s="9">
        <v>3</v>
      </c>
      <c r="D250" s="16">
        <v>5.1724137931034482E-2</v>
      </c>
      <c r="E250" s="104">
        <v>4</v>
      </c>
      <c r="F250" s="108">
        <v>0.125</v>
      </c>
      <c r="G250" s="24">
        <v>2</v>
      </c>
      <c r="H250" s="19">
        <f t="shared" ref="H250:H254" ca="1" si="117">G250/SUM($G$249:$G$254)</f>
        <v>6.0606060606060608E-2</v>
      </c>
      <c r="I250" s="38">
        <f t="shared" ca="1" si="115"/>
        <v>9</v>
      </c>
      <c r="J250" s="26">
        <f t="shared" ca="1" si="116"/>
        <v>3.0353982300884956</v>
      </c>
      <c r="K250" s="19">
        <f t="shared" ca="1" si="116"/>
        <v>7.5402714973969165E-2</v>
      </c>
    </row>
    <row r="251" spans="1:12" x14ac:dyDescent="0.2">
      <c r="A251" s="9" t="s">
        <v>109</v>
      </c>
      <c r="B251" s="9" t="s">
        <v>262</v>
      </c>
      <c r="C251" s="9">
        <v>7</v>
      </c>
      <c r="D251" s="16">
        <v>0.1206896551724138</v>
      </c>
      <c r="E251" s="104">
        <v>6</v>
      </c>
      <c r="F251" s="108">
        <v>0.1875</v>
      </c>
      <c r="G251" s="24">
        <v>8</v>
      </c>
      <c r="H251" s="19">
        <f t="shared" ca="1" si="117"/>
        <v>0.24242424242424243</v>
      </c>
      <c r="I251" s="38">
        <f t="shared" ca="1" si="115"/>
        <v>21</v>
      </c>
      <c r="J251" s="26">
        <f t="shared" ca="1" si="116"/>
        <v>6.9646017699115044</v>
      </c>
      <c r="K251" s="19">
        <f t="shared" ca="1" si="116"/>
        <v>0.17144226056722242</v>
      </c>
    </row>
    <row r="252" spans="1:12" x14ac:dyDescent="0.2">
      <c r="A252" s="9" t="s">
        <v>109</v>
      </c>
      <c r="B252" s="9" t="s">
        <v>261</v>
      </c>
      <c r="C252" s="9">
        <v>16</v>
      </c>
      <c r="D252" s="16">
        <v>0.27586206896551724</v>
      </c>
      <c r="E252" s="104">
        <v>11</v>
      </c>
      <c r="F252" s="108">
        <v>0.34379999999999999</v>
      </c>
      <c r="G252" s="24">
        <v>11</v>
      </c>
      <c r="H252" s="19">
        <f t="shared" ca="1" si="117"/>
        <v>0.33333333333333331</v>
      </c>
      <c r="I252" s="38">
        <f t="shared" ca="1" si="115"/>
        <v>38</v>
      </c>
      <c r="J252" s="26">
        <f t="shared" ca="1" si="116"/>
        <v>13.256637168141593</v>
      </c>
      <c r="K252" s="19">
        <f t="shared" ca="1" si="116"/>
        <v>0.31045161224697382</v>
      </c>
    </row>
    <row r="253" spans="1:12" x14ac:dyDescent="0.2">
      <c r="A253" s="9" t="s">
        <v>109</v>
      </c>
      <c r="B253" s="9" t="s">
        <v>260</v>
      </c>
      <c r="C253" s="9">
        <v>26</v>
      </c>
      <c r="D253" s="16">
        <v>0.44827586206896552</v>
      </c>
      <c r="E253" s="104">
        <v>11</v>
      </c>
      <c r="F253" s="108">
        <v>0.34379999999999999</v>
      </c>
      <c r="G253" s="24">
        <v>9</v>
      </c>
      <c r="H253" s="19">
        <f t="shared" ca="1" si="117"/>
        <v>0.27272727272727271</v>
      </c>
      <c r="I253" s="38">
        <f t="shared" ca="1" si="115"/>
        <v>46</v>
      </c>
      <c r="J253" s="26">
        <f t="shared" ca="1" si="116"/>
        <v>17.256637168141594</v>
      </c>
      <c r="K253" s="19">
        <f t="shared" ca="1" si="116"/>
        <v>0.37271291924431993</v>
      </c>
    </row>
    <row r="254" spans="1:12" x14ac:dyDescent="0.2">
      <c r="A254" s="9" t="s">
        <v>109</v>
      </c>
      <c r="B254" s="22" t="s">
        <v>231</v>
      </c>
      <c r="C254" s="22">
        <v>2</v>
      </c>
      <c r="D254" s="39">
        <v>3.4482758620689655E-2</v>
      </c>
      <c r="E254" s="109">
        <v>0</v>
      </c>
      <c r="F254" s="110">
        <v>0</v>
      </c>
      <c r="G254" s="41">
        <v>0</v>
      </c>
      <c r="H254" s="40">
        <f t="shared" ca="1" si="117"/>
        <v>0</v>
      </c>
      <c r="I254" s="42">
        <f t="shared" ca="1" si="115"/>
        <v>2</v>
      </c>
      <c r="J254" s="43">
        <f t="shared" ref="J254" ca="1" si="118">(C254*$D$2+E254*$F$2+G254*$H$2)/($D$2+$F$2+$H$2)</f>
        <v>0.90265486725663713</v>
      </c>
      <c r="K254" s="40">
        <f t="shared" ref="K254" ca="1" si="119">(D254*$D$2+F254*$F$2+H254*$H$2)/($D$2+$F$2+$H$2)</f>
        <v>1.5563014952700641E-2</v>
      </c>
    </row>
    <row r="255" spans="1:12" x14ac:dyDescent="0.2">
      <c r="A255" s="9" t="s">
        <v>7</v>
      </c>
      <c r="B255" s="9" t="s">
        <v>7</v>
      </c>
      <c r="C255" s="9" t="s">
        <v>7</v>
      </c>
      <c r="E255" s="104"/>
      <c r="F255" s="108"/>
      <c r="I255" s="38"/>
      <c r="K255" s="19" t="s">
        <v>109</v>
      </c>
    </row>
    <row r="256" spans="1:12" x14ac:dyDescent="0.2">
      <c r="A256" s="9" t="s">
        <v>232</v>
      </c>
      <c r="B256" s="14" t="s">
        <v>287</v>
      </c>
      <c r="C256" s="28" t="s">
        <v>256</v>
      </c>
      <c r="D256" s="28" t="s">
        <v>1</v>
      </c>
      <c r="E256" s="105" t="s">
        <v>256</v>
      </c>
      <c r="F256" s="105" t="s">
        <v>1</v>
      </c>
      <c r="G256" s="29" t="s">
        <v>256</v>
      </c>
      <c r="H256" s="28" t="s">
        <v>1</v>
      </c>
      <c r="I256" s="30" t="s">
        <v>294</v>
      </c>
      <c r="J256" s="31" t="s">
        <v>256</v>
      </c>
      <c r="K256" s="28" t="s">
        <v>1</v>
      </c>
    </row>
    <row r="257" spans="1:11" x14ac:dyDescent="0.2">
      <c r="A257" s="9" t="s">
        <v>109</v>
      </c>
      <c r="B257" s="9" t="s">
        <v>234</v>
      </c>
      <c r="C257" s="9">
        <v>2</v>
      </c>
      <c r="D257" s="16">
        <v>3.9215686274509803E-2</v>
      </c>
      <c r="E257" s="104">
        <v>2</v>
      </c>
      <c r="F257" s="108">
        <v>6.25E-2</v>
      </c>
      <c r="G257" s="24">
        <v>4</v>
      </c>
      <c r="H257" s="19">
        <f ca="1">G257/SUM($G$257:$G$261)</f>
        <v>0.125</v>
      </c>
      <c r="I257" s="36">
        <f t="shared" ref="I257:I261" ca="1" si="120">C257+E257+G257</f>
        <v>8</v>
      </c>
      <c r="J257" s="26">
        <f t="shared" ref="J257:K260" ca="1" si="121">(C257*$D$2+E257*$F$2+G257*$H$2)/($D$2+$F$2+$H$2)</f>
        <v>2.5132743362831858</v>
      </c>
      <c r="K257" s="19">
        <f t="shared" ca="1" si="121"/>
        <v>6.8030973451327428E-2</v>
      </c>
    </row>
    <row r="258" spans="1:11" x14ac:dyDescent="0.2">
      <c r="B258" s="9" t="s">
        <v>266</v>
      </c>
      <c r="C258" s="9">
        <v>6</v>
      </c>
      <c r="D258" s="16">
        <v>0.11764705882352941</v>
      </c>
      <c r="E258" s="104">
        <v>1</v>
      </c>
      <c r="F258" s="108">
        <v>3.1199999999999999E-2</v>
      </c>
      <c r="G258" s="24">
        <v>3</v>
      </c>
      <c r="H258" s="19">
        <f t="shared" ref="H258:H261" ca="1" si="122">G258/SUM($G$257:$G$261)</f>
        <v>9.375E-2</v>
      </c>
      <c r="I258" s="38">
        <f t="shared" ca="1" si="120"/>
        <v>10</v>
      </c>
      <c r="J258" s="26">
        <f t="shared" ca="1" si="121"/>
        <v>3.7699115044247788</v>
      </c>
      <c r="K258" s="19">
        <f t="shared" ca="1" si="121"/>
        <v>8.6268584070796461E-2</v>
      </c>
    </row>
    <row r="259" spans="1:11" x14ac:dyDescent="0.2">
      <c r="A259" s="9" t="s">
        <v>109</v>
      </c>
      <c r="B259" s="9" t="s">
        <v>265</v>
      </c>
      <c r="C259" s="9">
        <v>8</v>
      </c>
      <c r="D259" s="16">
        <v>0.15686274509803921</v>
      </c>
      <c r="E259" s="104">
        <v>5</v>
      </c>
      <c r="F259" s="108">
        <v>0.15620000000000001</v>
      </c>
      <c r="G259" s="24">
        <v>4</v>
      </c>
      <c r="H259" s="19">
        <f t="shared" ca="1" si="122"/>
        <v>0.125</v>
      </c>
      <c r="I259" s="38">
        <f t="shared" ca="1" si="120"/>
        <v>17</v>
      </c>
      <c r="J259" s="26">
        <f t="shared" ca="1" si="121"/>
        <v>6.0973451327433628</v>
      </c>
      <c r="K259" s="19">
        <f t="shared" ca="1" si="121"/>
        <v>0.14849203539823011</v>
      </c>
    </row>
    <row r="260" spans="1:11" x14ac:dyDescent="0.2">
      <c r="A260" s="9" t="s">
        <v>109</v>
      </c>
      <c r="B260" s="9" t="s">
        <v>264</v>
      </c>
      <c r="C260" s="9">
        <v>28</v>
      </c>
      <c r="D260" s="16">
        <v>0.5490196078431373</v>
      </c>
      <c r="E260" s="104">
        <v>24</v>
      </c>
      <c r="F260" s="108">
        <v>0.75</v>
      </c>
      <c r="G260" s="24">
        <v>16</v>
      </c>
      <c r="H260" s="19">
        <f t="shared" ca="1" si="122"/>
        <v>0.5</v>
      </c>
      <c r="I260" s="38">
        <f t="shared" ca="1" si="120"/>
        <v>68</v>
      </c>
      <c r="J260" s="26">
        <f t="shared" ca="1" si="121"/>
        <v>23.752212389380531</v>
      </c>
      <c r="K260" s="19">
        <f t="shared" ca="1" si="121"/>
        <v>0.59513274336283184</v>
      </c>
    </row>
    <row r="261" spans="1:11" x14ac:dyDescent="0.2">
      <c r="A261" s="9" t="s">
        <v>109</v>
      </c>
      <c r="B261" s="9" t="s">
        <v>233</v>
      </c>
      <c r="C261" s="9">
        <v>7</v>
      </c>
      <c r="D261" s="16">
        <v>0.13725490196078433</v>
      </c>
      <c r="E261" s="104">
        <v>0</v>
      </c>
      <c r="F261" s="108">
        <v>0</v>
      </c>
      <c r="G261" s="24">
        <v>5</v>
      </c>
      <c r="H261" s="19">
        <f t="shared" ca="1" si="122"/>
        <v>0.15625</v>
      </c>
      <c r="I261" s="42">
        <f t="shared" ca="1" si="120"/>
        <v>12</v>
      </c>
      <c r="J261" s="26">
        <f t="shared" ref="J261" ca="1" si="123">(C261*$D$2+E261*$F$2+G261*$H$2)/($D$2+$F$2+$H$2)</f>
        <v>4.4424778761061949</v>
      </c>
      <c r="K261" s="19">
        <f t="shared" ref="K261" ca="1" si="124">(D261*$D$2+F261*$F$2+H261*$H$2)/($D$2+$F$2+$H$2)</f>
        <v>0.10204646017699115</v>
      </c>
    </row>
    <row r="262" spans="1:11" x14ac:dyDescent="0.2">
      <c r="A262" s="9" t="s">
        <v>7</v>
      </c>
      <c r="B262" s="14" t="s">
        <v>7</v>
      </c>
      <c r="C262" s="14" t="s">
        <v>7</v>
      </c>
      <c r="D262" s="13"/>
      <c r="E262" s="115"/>
      <c r="F262" s="116"/>
      <c r="G262" s="48"/>
      <c r="H262" s="47"/>
      <c r="I262" s="49"/>
      <c r="J262" s="50"/>
      <c r="K262" s="47" t="s">
        <v>109</v>
      </c>
    </row>
    <row r="263" spans="1:11" x14ac:dyDescent="0.2">
      <c r="A263" s="9" t="s">
        <v>110</v>
      </c>
      <c r="B263" s="9" t="s">
        <v>286</v>
      </c>
      <c r="C263" s="51" t="s">
        <v>256</v>
      </c>
      <c r="D263" s="51" t="s">
        <v>1</v>
      </c>
      <c r="E263" s="117" t="s">
        <v>256</v>
      </c>
      <c r="F263" s="117" t="s">
        <v>1</v>
      </c>
      <c r="G263" s="52" t="s">
        <v>256</v>
      </c>
      <c r="H263" s="51" t="s">
        <v>1</v>
      </c>
      <c r="I263" s="53" t="s">
        <v>294</v>
      </c>
      <c r="J263" s="54" t="s">
        <v>256</v>
      </c>
      <c r="K263" s="51" t="s">
        <v>1</v>
      </c>
    </row>
    <row r="264" spans="1:11" x14ac:dyDescent="0.2">
      <c r="B264" s="32" t="s">
        <v>267</v>
      </c>
      <c r="C264" s="69"/>
      <c r="D264" s="69"/>
      <c r="E264" s="123"/>
      <c r="F264" s="123"/>
      <c r="G264" s="70">
        <v>19</v>
      </c>
      <c r="H264" s="34">
        <f ca="1">G264/SUM($G$264:$G$268)</f>
        <v>0.61290322580645162</v>
      </c>
      <c r="I264" s="36">
        <f t="shared" ref="I264:I268" ca="1" si="125">C264+E264+G264</f>
        <v>19</v>
      </c>
      <c r="J264" s="37">
        <f ca="1">(C264*$D$2+E264*$F$2+G264*$H$2)/($D$2+$F$2+$H$2)</f>
        <v>4.8761061946902657</v>
      </c>
      <c r="K264" s="34">
        <f ca="1">(D264*$D$2+F264*$F$2+H264*$H$2)/($D$2+$F$2+$H$2)</f>
        <v>0.15729374821581502</v>
      </c>
    </row>
    <row r="265" spans="1:11" x14ac:dyDescent="0.2">
      <c r="A265" s="9" t="s">
        <v>109</v>
      </c>
      <c r="B265" s="9" t="s">
        <v>235</v>
      </c>
      <c r="C265" s="9">
        <v>20</v>
      </c>
      <c r="D265" s="16">
        <v>0.44444444444444442</v>
      </c>
      <c r="E265" s="104">
        <v>9</v>
      </c>
      <c r="F265" s="108">
        <v>0.32140000000000002</v>
      </c>
      <c r="G265" s="24">
        <v>7</v>
      </c>
      <c r="H265" s="19">
        <f t="shared" ref="H265:H268" ca="1" si="126">G265/SUM($G$264:$G$268)</f>
        <v>0.22580645161290322</v>
      </c>
      <c r="I265" s="38">
        <f t="shared" ca="1" si="125"/>
        <v>36</v>
      </c>
      <c r="J265" s="26">
        <f t="shared" ref="J265:J266" ca="1" si="127">(C265*$D$2+E265*$F$2+G265*$H$2)/($D$2+$F$2+$H$2)</f>
        <v>13.451327433628318</v>
      </c>
      <c r="K265" s="19">
        <f t="shared" ref="K265:K266" ca="1" si="128">(D265*$D$2+F265*$F$2+H265*$H$2)/($D$2+$F$2+$H$2)</f>
        <v>0.35240047578266248</v>
      </c>
    </row>
    <row r="266" spans="1:11" x14ac:dyDescent="0.2">
      <c r="A266" s="9" t="s">
        <v>109</v>
      </c>
      <c r="B266" s="9" t="s">
        <v>236</v>
      </c>
      <c r="C266" s="9">
        <v>9</v>
      </c>
      <c r="D266" s="16">
        <v>0.2</v>
      </c>
      <c r="E266" s="104">
        <v>7</v>
      </c>
      <c r="F266" s="108">
        <v>0.25</v>
      </c>
      <c r="G266" s="24">
        <v>2</v>
      </c>
      <c r="H266" s="19">
        <f t="shared" ca="1" si="126"/>
        <v>6.4516129032258063E-2</v>
      </c>
      <c r="I266" s="38">
        <f t="shared" ca="1" si="125"/>
        <v>18</v>
      </c>
      <c r="J266" s="26">
        <f t="shared" ca="1" si="127"/>
        <v>6.6194690265486722</v>
      </c>
      <c r="K266" s="19">
        <f t="shared" ca="1" si="128"/>
        <v>0.1798315729374822</v>
      </c>
    </row>
    <row r="267" spans="1:11" x14ac:dyDescent="0.2">
      <c r="A267" s="9" t="s">
        <v>109</v>
      </c>
      <c r="B267" s="9" t="s">
        <v>237</v>
      </c>
      <c r="C267" s="9">
        <v>7</v>
      </c>
      <c r="D267" s="16">
        <v>0.15555555555555556</v>
      </c>
      <c r="E267" s="104">
        <v>6</v>
      </c>
      <c r="F267" s="108">
        <v>0.21429999999999999</v>
      </c>
      <c r="G267" s="24">
        <v>3</v>
      </c>
      <c r="H267" s="19">
        <f t="shared" ca="1" si="126"/>
        <v>9.6774193548387094E-2</v>
      </c>
      <c r="I267" s="38">
        <f t="shared" ca="1" si="125"/>
        <v>16</v>
      </c>
      <c r="J267" s="26">
        <f ca="1">(C267*$D$2+E267*$F$2+G267*$H$2)/($D$2+$F$2+$H$2)</f>
        <v>5.6814159292035402</v>
      </c>
      <c r="K267" s="19">
        <f ca="1">(D267*$D$2+F267*$F$2+H267*$H$2)/($D$2+$F$2+$H$2)</f>
        <v>0.15762553049766864</v>
      </c>
    </row>
    <row r="268" spans="1:11" x14ac:dyDescent="0.2">
      <c r="B268" s="22" t="s">
        <v>95</v>
      </c>
      <c r="C268" s="22">
        <v>9</v>
      </c>
      <c r="D268" s="39">
        <v>0.2</v>
      </c>
      <c r="E268" s="109">
        <v>6</v>
      </c>
      <c r="F268" s="110">
        <v>0.21429999999999999</v>
      </c>
      <c r="G268" s="41">
        <v>0</v>
      </c>
      <c r="H268" s="40">
        <f t="shared" ca="1" si="126"/>
        <v>0</v>
      </c>
      <c r="I268" s="42">
        <f t="shared" ca="1" si="125"/>
        <v>15</v>
      </c>
      <c r="J268" s="43">
        <f ca="1">(C268*$D$2+E268*$F$2+G268*$H$2)/($D$2+$F$2+$H$2)</f>
        <v>5.8141592920353986</v>
      </c>
      <c r="K268" s="40">
        <f ca="1">(D268*$D$2+F268*$F$2+H268*$H$2)/($D$2+$F$2+$H$2)</f>
        <v>0.15284867256637169</v>
      </c>
    </row>
    <row r="269" spans="1:11" x14ac:dyDescent="0.2">
      <c r="A269" s="9" t="s">
        <v>7</v>
      </c>
      <c r="B269" s="9" t="s">
        <v>7</v>
      </c>
      <c r="C269" s="9" t="s">
        <v>7</v>
      </c>
      <c r="E269" s="104"/>
      <c r="F269" s="108"/>
      <c r="I269" s="38"/>
    </row>
    <row r="270" spans="1:11" x14ac:dyDescent="0.2">
      <c r="A270" s="9" t="s">
        <v>110</v>
      </c>
      <c r="B270" s="71" t="s">
        <v>289</v>
      </c>
      <c r="C270" s="28" t="s">
        <v>256</v>
      </c>
      <c r="D270" s="28" t="s">
        <v>1</v>
      </c>
      <c r="E270" s="105" t="s">
        <v>256</v>
      </c>
      <c r="F270" s="105" t="s">
        <v>1</v>
      </c>
      <c r="G270" s="29" t="s">
        <v>256</v>
      </c>
      <c r="H270" s="28" t="s">
        <v>1</v>
      </c>
      <c r="I270" s="30" t="s">
        <v>294</v>
      </c>
      <c r="J270" s="31" t="s">
        <v>256</v>
      </c>
      <c r="K270" s="28" t="s">
        <v>1</v>
      </c>
    </row>
    <row r="271" spans="1:11" x14ac:dyDescent="0.2">
      <c r="A271" s="9" t="s">
        <v>109</v>
      </c>
      <c r="B271" s="9" t="s">
        <v>116</v>
      </c>
      <c r="C271" s="63"/>
      <c r="D271" s="63"/>
      <c r="E271" s="104">
        <v>1</v>
      </c>
      <c r="F271" s="108">
        <v>2.7E-2</v>
      </c>
      <c r="G271" s="24">
        <v>1</v>
      </c>
      <c r="H271" s="19">
        <f ca="1">G271/SUM($G$271:$G$278)</f>
        <v>3.2258064516129031E-2</v>
      </c>
      <c r="I271" s="36">
        <f t="shared" ref="I271:I278" ca="1" si="129">C271+E271+G271</f>
        <v>2</v>
      </c>
      <c r="J271" s="26">
        <f ca="1">(E271*$F$2+G271*$H$2)/($F$2+$H$2)</f>
        <v>1</v>
      </c>
      <c r="K271" s="19">
        <f ca="1">(F271*$F$2+H271*$H$2)/($F$2+$H$2)</f>
        <v>2.9459417273673259E-2</v>
      </c>
    </row>
    <row r="272" spans="1:11" x14ac:dyDescent="0.2">
      <c r="A272" s="9" t="s">
        <v>109</v>
      </c>
      <c r="B272" s="9" t="s">
        <v>112</v>
      </c>
      <c r="C272" s="63"/>
      <c r="D272" s="63"/>
      <c r="E272" s="104">
        <v>5</v>
      </c>
      <c r="F272" s="108">
        <v>0.1351</v>
      </c>
      <c r="G272" s="24">
        <v>2</v>
      </c>
      <c r="H272" s="19">
        <f t="shared" ref="H272:H278" ca="1" si="130">G272/SUM($G$271:$G$278)</f>
        <v>6.4516129032258063E-2</v>
      </c>
      <c r="I272" s="38">
        <f t="shared" ca="1" si="129"/>
        <v>7</v>
      </c>
      <c r="J272" s="26">
        <f t="shared" ref="J272:J278" ca="1" si="131">(E272*$F$2+G272*$H$2)/($F$2+$H$2)</f>
        <v>3.596774193548387</v>
      </c>
      <c r="K272" s="19">
        <f t="shared" ref="K272:K278" ca="1" si="132">(F272*$F$2+H272*$H$2)/($F$2+$H$2)</f>
        <v>0.10208496357960457</v>
      </c>
    </row>
    <row r="273" spans="1:11" x14ac:dyDescent="0.2">
      <c r="A273" s="9" t="s">
        <v>109</v>
      </c>
      <c r="B273" s="9" t="s">
        <v>113</v>
      </c>
      <c r="C273" s="63"/>
      <c r="D273" s="63"/>
      <c r="E273" s="104">
        <v>5</v>
      </c>
      <c r="F273" s="108">
        <v>0.1351</v>
      </c>
      <c r="G273" s="24">
        <v>3</v>
      </c>
      <c r="H273" s="19">
        <f t="shared" ca="1" si="130"/>
        <v>9.6774193548387094E-2</v>
      </c>
      <c r="I273" s="38">
        <f t="shared" ca="1" si="129"/>
        <v>8</v>
      </c>
      <c r="J273" s="26">
        <f t="shared" ca="1" si="131"/>
        <v>4.064516129032258</v>
      </c>
      <c r="K273" s="19">
        <f t="shared" ca="1" si="132"/>
        <v>0.11717341311134234</v>
      </c>
    </row>
    <row r="274" spans="1:11" x14ac:dyDescent="0.2">
      <c r="A274" s="9" t="s">
        <v>109</v>
      </c>
      <c r="B274" s="9" t="s">
        <v>111</v>
      </c>
      <c r="C274" s="63"/>
      <c r="D274" s="63"/>
      <c r="E274" s="104">
        <v>15</v>
      </c>
      <c r="F274" s="108">
        <v>0.40539999999999998</v>
      </c>
      <c r="G274" s="24">
        <v>10</v>
      </c>
      <c r="H274" s="19">
        <f t="shared" ca="1" si="130"/>
        <v>0.32258064516129031</v>
      </c>
      <c r="I274" s="38">
        <f t="shared" ca="1" si="129"/>
        <v>25</v>
      </c>
      <c r="J274" s="26">
        <f ca="1">(E274*$F$2+G274*$H$2)/($F$2+$H$2)</f>
        <v>12.661290322580646</v>
      </c>
      <c r="K274" s="19">
        <f ca="1">(F274*$F$2+H274*$H$2)/($F$2+$H$2)</f>
        <v>0.36666191467221643</v>
      </c>
    </row>
    <row r="275" spans="1:11" x14ac:dyDescent="0.2">
      <c r="A275" s="9" t="s">
        <v>109</v>
      </c>
      <c r="B275" s="9" t="s">
        <v>114</v>
      </c>
      <c r="C275" s="63"/>
      <c r="D275" s="63"/>
      <c r="E275" s="104">
        <v>5</v>
      </c>
      <c r="F275" s="108">
        <v>0.1351</v>
      </c>
      <c r="G275" s="24">
        <v>7</v>
      </c>
      <c r="H275" s="19">
        <f t="shared" ca="1" si="130"/>
        <v>0.22580645161290322</v>
      </c>
      <c r="I275" s="38">
        <f t="shared" ca="1" si="129"/>
        <v>12</v>
      </c>
      <c r="J275" s="26">
        <f t="shared" ca="1" si="131"/>
        <v>5.935483870967742</v>
      </c>
      <c r="K275" s="19">
        <f t="shared" ca="1" si="132"/>
        <v>0.17752721123829343</v>
      </c>
    </row>
    <row r="276" spans="1:11" x14ac:dyDescent="0.2">
      <c r="A276" s="9" t="s">
        <v>109</v>
      </c>
      <c r="B276" s="9" t="s">
        <v>115</v>
      </c>
      <c r="C276" s="63"/>
      <c r="D276" s="63"/>
      <c r="E276" s="104">
        <v>5</v>
      </c>
      <c r="F276" s="108">
        <v>0.1351</v>
      </c>
      <c r="G276" s="24">
        <v>5</v>
      </c>
      <c r="H276" s="19">
        <f t="shared" ca="1" si="130"/>
        <v>0.16129032258064516</v>
      </c>
      <c r="I276" s="38">
        <f t="shared" ca="1" si="129"/>
        <v>10</v>
      </c>
      <c r="J276" s="26">
        <f t="shared" ca="1" si="131"/>
        <v>5</v>
      </c>
      <c r="K276" s="19">
        <f t="shared" ca="1" si="132"/>
        <v>0.14735031217481789</v>
      </c>
    </row>
    <row r="277" spans="1:11" x14ac:dyDescent="0.2">
      <c r="A277" s="9" t="s">
        <v>109</v>
      </c>
      <c r="B277" s="9" t="s">
        <v>117</v>
      </c>
      <c r="C277" s="63"/>
      <c r="D277" s="63"/>
      <c r="E277" s="104">
        <v>1</v>
      </c>
      <c r="F277" s="108">
        <v>2.7E-2</v>
      </c>
      <c r="G277" s="24">
        <v>3</v>
      </c>
      <c r="H277" s="19">
        <f t="shared" ca="1" si="130"/>
        <v>9.6774193548387094E-2</v>
      </c>
      <c r="I277" s="38">
        <f t="shared" ca="1" si="129"/>
        <v>4</v>
      </c>
      <c r="J277" s="26">
        <f t="shared" ca="1" si="131"/>
        <v>1.935483870967742</v>
      </c>
      <c r="K277" s="19">
        <f t="shared" ca="1" si="132"/>
        <v>5.9636316337148797E-2</v>
      </c>
    </row>
    <row r="278" spans="1:11" x14ac:dyDescent="0.2">
      <c r="A278" s="9" t="s">
        <v>109</v>
      </c>
      <c r="B278" s="9" t="s">
        <v>95</v>
      </c>
      <c r="C278" s="63"/>
      <c r="D278" s="63"/>
      <c r="E278" s="104">
        <v>0</v>
      </c>
      <c r="F278" s="108">
        <v>0</v>
      </c>
      <c r="G278" s="24">
        <v>0</v>
      </c>
      <c r="H278" s="19">
        <f t="shared" ca="1" si="130"/>
        <v>0</v>
      </c>
      <c r="I278" s="42">
        <f t="shared" ca="1" si="129"/>
        <v>0</v>
      </c>
      <c r="J278" s="26">
        <f t="shared" ca="1" si="131"/>
        <v>0</v>
      </c>
      <c r="K278" s="19">
        <f t="shared" ca="1" si="132"/>
        <v>0</v>
      </c>
    </row>
    <row r="279" spans="1:11" x14ac:dyDescent="0.2">
      <c r="B279" s="14"/>
      <c r="C279" s="14"/>
      <c r="D279" s="14"/>
      <c r="E279" s="115"/>
      <c r="F279" s="116"/>
      <c r="G279" s="48"/>
      <c r="H279" s="47"/>
      <c r="I279" s="49"/>
      <c r="J279" s="50"/>
      <c r="K279" s="14"/>
    </row>
    <row r="280" spans="1:11" x14ac:dyDescent="0.2">
      <c r="A280" s="9" t="s">
        <v>118</v>
      </c>
      <c r="B280" s="45" t="s">
        <v>290</v>
      </c>
      <c r="C280" s="51" t="s">
        <v>256</v>
      </c>
      <c r="D280" s="51" t="s">
        <v>1</v>
      </c>
      <c r="E280" s="117" t="s">
        <v>256</v>
      </c>
      <c r="F280" s="117" t="s">
        <v>1</v>
      </c>
      <c r="G280" s="52" t="s">
        <v>256</v>
      </c>
      <c r="H280" s="51" t="s">
        <v>1</v>
      </c>
      <c r="I280" s="53" t="s">
        <v>294</v>
      </c>
      <c r="J280" s="54" t="s">
        <v>256</v>
      </c>
      <c r="K280" s="51" t="s">
        <v>1</v>
      </c>
    </row>
    <row r="281" spans="1:11" x14ac:dyDescent="0.2">
      <c r="A281" s="9" t="s">
        <v>109</v>
      </c>
      <c r="B281" s="32" t="s">
        <v>119</v>
      </c>
      <c r="C281" s="67"/>
      <c r="D281" s="67"/>
      <c r="E281" s="106">
        <v>1</v>
      </c>
      <c r="F281" s="107">
        <v>3.2300000000000002E-2</v>
      </c>
      <c r="G281" s="35">
        <v>2</v>
      </c>
      <c r="H281" s="34">
        <f ca="1">G281/SUM($G$281:$G$285)</f>
        <v>6.8965517241379309E-2</v>
      </c>
      <c r="I281" s="36">
        <f t="shared" ref="I281:I285" ca="1" si="133">C281+E281+G281</f>
        <v>3</v>
      </c>
      <c r="J281" s="37">
        <f ca="1">(E281*$F$2+G281*$H$2)/($F$2+$H$2)</f>
        <v>1.467741935483871</v>
      </c>
      <c r="K281" s="34">
        <f ca="1">(F281*$F$2+H281*$H$2)/($F$2+$H$2)</f>
        <v>4.9450000000000001E-2</v>
      </c>
    </row>
    <row r="282" spans="1:11" x14ac:dyDescent="0.2">
      <c r="A282" s="9" t="s">
        <v>109</v>
      </c>
      <c r="B282" s="9" t="s">
        <v>271</v>
      </c>
      <c r="C282" s="63"/>
      <c r="D282" s="63"/>
      <c r="E282" s="104">
        <v>15</v>
      </c>
      <c r="F282" s="108">
        <v>0.4839</v>
      </c>
      <c r="G282" s="24">
        <v>1</v>
      </c>
      <c r="H282" s="19">
        <f t="shared" ref="H282:H285" ca="1" si="134">G282/SUM($G$281:$G$285)</f>
        <v>3.4482758620689655E-2</v>
      </c>
      <c r="I282" s="38">
        <f t="shared" ca="1" si="133"/>
        <v>16</v>
      </c>
      <c r="J282" s="26">
        <f ca="1">(E282*$F$2+G282*$H$2)/($F$2+$H$2)</f>
        <v>8.4516129032258061</v>
      </c>
      <c r="K282" s="19">
        <f ca="1">(F282*$F$2+H282*$H$2)/($F$2+$H$2)</f>
        <v>0.27368870967741932</v>
      </c>
    </row>
    <row r="283" spans="1:11" x14ac:dyDescent="0.2">
      <c r="A283" s="9" t="s">
        <v>109</v>
      </c>
      <c r="B283" s="9" t="s">
        <v>268</v>
      </c>
      <c r="C283" s="63"/>
      <c r="D283" s="63"/>
      <c r="E283" s="104">
        <v>7</v>
      </c>
      <c r="F283" s="108">
        <v>0.2258</v>
      </c>
      <c r="G283" s="24">
        <v>14</v>
      </c>
      <c r="H283" s="19">
        <f t="shared" ca="1" si="134"/>
        <v>0.48275862068965519</v>
      </c>
      <c r="I283" s="38">
        <f t="shared" ca="1" si="133"/>
        <v>21</v>
      </c>
      <c r="J283" s="26">
        <f t="shared" ref="J283:J285" ca="1" si="135">(E283*$F$2+G283*$H$2)/($F$2+$H$2)</f>
        <v>10.274193548387096</v>
      </c>
      <c r="K283" s="19">
        <f t="shared" ref="K283:K285" ca="1" si="136">(F283*$F$2+H283*$H$2)/($F$2+$H$2)</f>
        <v>0.34599032258064516</v>
      </c>
    </row>
    <row r="284" spans="1:11" x14ac:dyDescent="0.2">
      <c r="A284" s="9" t="s">
        <v>109</v>
      </c>
      <c r="B284" s="9" t="s">
        <v>269</v>
      </c>
      <c r="C284" s="63"/>
      <c r="D284" s="63"/>
      <c r="E284" s="104">
        <v>7</v>
      </c>
      <c r="F284" s="108">
        <v>0.2258</v>
      </c>
      <c r="G284" s="24">
        <v>11</v>
      </c>
      <c r="H284" s="19">
        <f t="shared" ca="1" si="134"/>
        <v>0.37931034482758619</v>
      </c>
      <c r="I284" s="38">
        <f t="shared" ca="1" si="133"/>
        <v>18</v>
      </c>
      <c r="J284" s="26">
        <f t="shared" ca="1" si="135"/>
        <v>8.870967741935484</v>
      </c>
      <c r="K284" s="19">
        <f t="shared" ca="1" si="136"/>
        <v>0.2976032258064516</v>
      </c>
    </row>
    <row r="285" spans="1:11" x14ac:dyDescent="0.2">
      <c r="A285" s="9" t="s">
        <v>109</v>
      </c>
      <c r="B285" s="22" t="s">
        <v>270</v>
      </c>
      <c r="C285" s="68"/>
      <c r="D285" s="68"/>
      <c r="E285" s="109">
        <v>1</v>
      </c>
      <c r="F285" s="110">
        <v>3.2300000000000002E-2</v>
      </c>
      <c r="G285" s="41">
        <v>1</v>
      </c>
      <c r="H285" s="40">
        <f t="shared" ca="1" si="134"/>
        <v>3.4482758620689655E-2</v>
      </c>
      <c r="I285" s="42">
        <f t="shared" ca="1" si="133"/>
        <v>2</v>
      </c>
      <c r="J285" s="43">
        <f t="shared" ca="1" si="135"/>
        <v>1</v>
      </c>
      <c r="K285" s="40">
        <f t="shared" ca="1" si="136"/>
        <v>3.3320967741935485E-2</v>
      </c>
    </row>
    <row r="286" spans="1:11" x14ac:dyDescent="0.2">
      <c r="D286" s="9"/>
      <c r="E286" s="104"/>
      <c r="F286" s="108"/>
      <c r="I286" s="38"/>
    </row>
    <row r="287" spans="1:11" x14ac:dyDescent="0.2">
      <c r="A287" s="9" t="s">
        <v>120</v>
      </c>
      <c r="B287" s="71" t="s">
        <v>291</v>
      </c>
      <c r="C287" s="28" t="s">
        <v>256</v>
      </c>
      <c r="D287" s="28" t="s">
        <v>1</v>
      </c>
      <c r="E287" s="105" t="s">
        <v>256</v>
      </c>
      <c r="F287" s="105" t="s">
        <v>1</v>
      </c>
      <c r="G287" s="29" t="s">
        <v>256</v>
      </c>
      <c r="H287" s="28" t="s">
        <v>1</v>
      </c>
      <c r="I287" s="30" t="s">
        <v>294</v>
      </c>
      <c r="J287" s="31" t="s">
        <v>256</v>
      </c>
      <c r="K287" s="28" t="s">
        <v>1</v>
      </c>
    </row>
    <row r="288" spans="1:11" x14ac:dyDescent="0.2">
      <c r="A288" s="9" t="s">
        <v>109</v>
      </c>
      <c r="B288" s="9" t="s">
        <v>121</v>
      </c>
      <c r="C288" s="63"/>
      <c r="D288" s="63"/>
      <c r="E288" s="104">
        <v>19</v>
      </c>
      <c r="F288" s="108">
        <v>0.63329999999999997</v>
      </c>
      <c r="G288" s="24">
        <v>14</v>
      </c>
      <c r="H288" s="19">
        <f ca="1">G288/SUM($G$288:$G$289)</f>
        <v>0.48275862068965519</v>
      </c>
      <c r="I288" s="36">
        <f t="shared" ref="I288:I289" ca="1" si="137">C288+E288+G288</f>
        <v>33</v>
      </c>
      <c r="J288" s="26">
        <f ca="1">(E288*$F$2+G288*$H$2)/($F$2+$H$2)</f>
        <v>16.661290322580644</v>
      </c>
      <c r="K288" s="19">
        <f ca="1">(F288*$F$2+H288*$H$2)/($F$2+$H$2)</f>
        <v>0.56288548387096771</v>
      </c>
    </row>
    <row r="289" spans="1:11" x14ac:dyDescent="0.2">
      <c r="A289" s="9" t="s">
        <v>109</v>
      </c>
      <c r="B289" s="9" t="s">
        <v>122</v>
      </c>
      <c r="C289" s="63"/>
      <c r="D289" s="63"/>
      <c r="E289" s="104">
        <v>11</v>
      </c>
      <c r="F289" s="108">
        <v>0.36670000000000003</v>
      </c>
      <c r="G289" s="24">
        <v>15</v>
      </c>
      <c r="H289" s="19">
        <f ca="1">G289/SUM($G$288:$G$289)</f>
        <v>0.51724137931034486</v>
      </c>
      <c r="I289" s="42">
        <f t="shared" ca="1" si="137"/>
        <v>26</v>
      </c>
      <c r="J289" s="26">
        <f ca="1">(E289*$F$2+G289*$H$2)/($F$2+$H$2)</f>
        <v>12.870967741935484</v>
      </c>
      <c r="K289" s="19">
        <f ca="1">(F289*$F$2+H289*$H$2)/($F$2+$H$2)</f>
        <v>0.43711451612903229</v>
      </c>
    </row>
    <row r="290" spans="1:11" x14ac:dyDescent="0.2">
      <c r="B290" s="14"/>
      <c r="C290" s="14"/>
      <c r="D290" s="14"/>
      <c r="E290" s="115"/>
      <c r="F290" s="116"/>
      <c r="G290" s="48"/>
      <c r="H290" s="47"/>
      <c r="I290" s="49"/>
      <c r="J290" s="50"/>
      <c r="K290" s="14"/>
    </row>
    <row r="291" spans="1:11" x14ac:dyDescent="0.2">
      <c r="A291" s="9" t="s">
        <v>123</v>
      </c>
      <c r="B291" s="44" t="s">
        <v>272</v>
      </c>
      <c r="C291" s="72" t="s">
        <v>256</v>
      </c>
      <c r="D291" s="72" t="s">
        <v>1</v>
      </c>
      <c r="E291" s="123" t="s">
        <v>256</v>
      </c>
      <c r="F291" s="123" t="s">
        <v>1</v>
      </c>
      <c r="G291" s="73" t="s">
        <v>256</v>
      </c>
      <c r="H291" s="72" t="s">
        <v>1</v>
      </c>
      <c r="I291" s="30" t="s">
        <v>294</v>
      </c>
      <c r="J291" s="74" t="s">
        <v>256</v>
      </c>
      <c r="K291" s="72" t="s">
        <v>1</v>
      </c>
    </row>
    <row r="292" spans="1:11" x14ac:dyDescent="0.2">
      <c r="A292" s="9" t="s">
        <v>109</v>
      </c>
      <c r="B292" s="32" t="s">
        <v>121</v>
      </c>
      <c r="C292" s="67"/>
      <c r="D292" s="67"/>
      <c r="E292" s="106">
        <v>13</v>
      </c>
      <c r="F292" s="107">
        <v>0.43330000000000002</v>
      </c>
      <c r="G292" s="35">
        <v>16</v>
      </c>
      <c r="H292" s="34">
        <f ca="1">G292/SUM($G$292:$G$293)</f>
        <v>0.55172413793103448</v>
      </c>
      <c r="I292" s="36">
        <f t="shared" ref="I292:I293" ca="1" si="138">C292+E292+G292</f>
        <v>29</v>
      </c>
      <c r="J292" s="37">
        <f ca="1">(E292*$F$2+G292*$H$2)/($F$2+$H$2)</f>
        <v>14.403225806451612</v>
      </c>
      <c r="K292" s="34">
        <f ca="1">(F292*$F$2+H292*$H$2)/($F$2+$H$2)</f>
        <v>0.48869193548387097</v>
      </c>
    </row>
    <row r="293" spans="1:11" x14ac:dyDescent="0.2">
      <c r="A293" s="9" t="s">
        <v>109</v>
      </c>
      <c r="B293" s="22" t="s">
        <v>122</v>
      </c>
      <c r="C293" s="68"/>
      <c r="D293" s="68"/>
      <c r="E293" s="109">
        <v>17</v>
      </c>
      <c r="F293" s="110">
        <v>0.56669999999999998</v>
      </c>
      <c r="G293" s="41">
        <v>13</v>
      </c>
      <c r="H293" s="40">
        <f ca="1">G293/SUM($G$292:$G$293)</f>
        <v>0.44827586206896552</v>
      </c>
      <c r="I293" s="42">
        <f t="shared" ca="1" si="138"/>
        <v>30</v>
      </c>
      <c r="J293" s="43">
        <f ca="1">(E293*$F$2+G293*$H$2)/($F$2+$H$2)</f>
        <v>15.129032258064516</v>
      </c>
      <c r="K293" s="40">
        <f ca="1">(F293*$F$2+H293*$H$2)/($F$2+$H$2)</f>
        <v>0.51130806451612909</v>
      </c>
    </row>
    <row r="294" spans="1:11" x14ac:dyDescent="0.2">
      <c r="D294" s="9"/>
      <c r="E294" s="104"/>
      <c r="F294" s="108"/>
      <c r="I294" s="38"/>
    </row>
    <row r="295" spans="1:11" x14ac:dyDescent="0.2">
      <c r="A295" s="9" t="s">
        <v>124</v>
      </c>
      <c r="B295" s="71" t="s">
        <v>292</v>
      </c>
      <c r="C295" s="28" t="s">
        <v>256</v>
      </c>
      <c r="D295" s="28" t="s">
        <v>1</v>
      </c>
      <c r="E295" s="105" t="s">
        <v>256</v>
      </c>
      <c r="F295" s="105" t="s">
        <v>1</v>
      </c>
      <c r="G295" s="29" t="s">
        <v>256</v>
      </c>
      <c r="H295" s="28" t="s">
        <v>1</v>
      </c>
      <c r="I295" s="30" t="s">
        <v>294</v>
      </c>
      <c r="J295" s="31" t="s">
        <v>256</v>
      </c>
      <c r="K295" s="28" t="s">
        <v>1</v>
      </c>
    </row>
    <row r="296" spans="1:11" x14ac:dyDescent="0.2">
      <c r="A296" s="9" t="s">
        <v>109</v>
      </c>
      <c r="B296" s="32" t="s">
        <v>127</v>
      </c>
      <c r="C296" s="67"/>
      <c r="D296" s="67"/>
      <c r="E296" s="106">
        <v>7</v>
      </c>
      <c r="F296" s="107">
        <v>0.1842</v>
      </c>
      <c r="G296" s="35">
        <v>2</v>
      </c>
      <c r="H296" s="34">
        <f ca="1">G296/SUM($G$296:$G$304)</f>
        <v>6.8965517241379309E-2</v>
      </c>
      <c r="I296" s="36">
        <f t="shared" ref="I296:I304" ca="1" si="139">C296+E296+G296</f>
        <v>9</v>
      </c>
      <c r="J296" s="37">
        <f t="shared" ref="J296:K303" ca="1" si="140">(E296*$F$2+G296*$H$2)/($F$2+$H$2)</f>
        <v>4.661290322580645</v>
      </c>
      <c r="K296" s="34">
        <f t="shared" ca="1" si="140"/>
        <v>0.1303</v>
      </c>
    </row>
    <row r="297" spans="1:11" x14ac:dyDescent="0.2">
      <c r="A297" s="9" t="s">
        <v>109</v>
      </c>
      <c r="B297" s="9" t="s">
        <v>129</v>
      </c>
      <c r="C297" s="63"/>
      <c r="D297" s="63"/>
      <c r="E297" s="104">
        <v>3</v>
      </c>
      <c r="F297" s="108">
        <v>7.8899999999999998E-2</v>
      </c>
      <c r="G297" s="24">
        <v>2</v>
      </c>
      <c r="H297" s="19">
        <f t="shared" ref="H297:H303" ca="1" si="141">G297/SUM($G$296:$G$304)</f>
        <v>6.8965517241379309E-2</v>
      </c>
      <c r="I297" s="38">
        <f t="shared" ca="1" si="139"/>
        <v>5</v>
      </c>
      <c r="J297" s="26">
        <f t="shared" ca="1" si="140"/>
        <v>2.532258064516129</v>
      </c>
      <c r="K297" s="19">
        <f t="shared" ca="1" si="140"/>
        <v>7.4253225806451606E-2</v>
      </c>
    </row>
    <row r="298" spans="1:11" x14ac:dyDescent="0.2">
      <c r="A298" s="9" t="s">
        <v>109</v>
      </c>
      <c r="B298" s="9" t="s">
        <v>126</v>
      </c>
      <c r="C298" s="63"/>
      <c r="D298" s="63"/>
      <c r="E298" s="104">
        <v>8</v>
      </c>
      <c r="F298" s="108">
        <v>0.21049999999999999</v>
      </c>
      <c r="G298" s="24">
        <v>7</v>
      </c>
      <c r="H298" s="19">
        <f t="shared" ca="1" si="141"/>
        <v>0.2413793103448276</v>
      </c>
      <c r="I298" s="38">
        <f t="shared" ca="1" si="139"/>
        <v>15</v>
      </c>
      <c r="J298" s="26">
        <f t="shared" ca="1" si="140"/>
        <v>7.532258064516129</v>
      </c>
      <c r="K298" s="19">
        <f t="shared" ca="1" si="140"/>
        <v>0.22494354838709679</v>
      </c>
    </row>
    <row r="299" spans="1:11" x14ac:dyDescent="0.2">
      <c r="A299" s="9" t="s">
        <v>109</v>
      </c>
      <c r="B299" s="9" t="s">
        <v>128</v>
      </c>
      <c r="C299" s="63"/>
      <c r="D299" s="63"/>
      <c r="E299" s="104">
        <v>4</v>
      </c>
      <c r="F299" s="108">
        <v>0.1053</v>
      </c>
      <c r="G299" s="24">
        <v>10</v>
      </c>
      <c r="H299" s="19">
        <f t="shared" ca="1" si="141"/>
        <v>0.34482758620689657</v>
      </c>
      <c r="I299" s="38">
        <f t="shared" ca="1" si="139"/>
        <v>14</v>
      </c>
      <c r="J299" s="26">
        <f t="shared" ca="1" si="140"/>
        <v>6.806451612903226</v>
      </c>
      <c r="K299" s="19">
        <f t="shared" ca="1" si="140"/>
        <v>0.21733709677419355</v>
      </c>
    </row>
    <row r="300" spans="1:11" x14ac:dyDescent="0.2">
      <c r="A300" s="9" t="s">
        <v>109</v>
      </c>
      <c r="B300" s="9" t="s">
        <v>130</v>
      </c>
      <c r="C300" s="63"/>
      <c r="D300" s="63"/>
      <c r="E300" s="104">
        <v>2</v>
      </c>
      <c r="F300" s="108">
        <v>5.2600000000000001E-2</v>
      </c>
      <c r="G300" s="24">
        <v>2</v>
      </c>
      <c r="H300" s="19">
        <f t="shared" ca="1" si="141"/>
        <v>6.8965517241379309E-2</v>
      </c>
      <c r="I300" s="38">
        <f t="shared" ca="1" si="139"/>
        <v>4</v>
      </c>
      <c r="J300" s="26">
        <f t="shared" ca="1" si="140"/>
        <v>2</v>
      </c>
      <c r="K300" s="19">
        <f t="shared" ca="1" si="140"/>
        <v>6.0254838709677426E-2</v>
      </c>
    </row>
    <row r="301" spans="1:11" x14ac:dyDescent="0.2">
      <c r="A301" s="9" t="s">
        <v>109</v>
      </c>
      <c r="B301" s="9" t="s">
        <v>125</v>
      </c>
      <c r="C301" s="63"/>
      <c r="D301" s="63"/>
      <c r="E301" s="104">
        <v>10</v>
      </c>
      <c r="F301" s="108">
        <v>0.26319999999999999</v>
      </c>
      <c r="G301" s="24">
        <v>3</v>
      </c>
      <c r="H301" s="19">
        <f t="shared" ca="1" si="141"/>
        <v>0.10344827586206896</v>
      </c>
      <c r="I301" s="38">
        <f t="shared" ca="1" si="139"/>
        <v>13</v>
      </c>
      <c r="J301" s="26">
        <f t="shared" ca="1" si="140"/>
        <v>6.725806451612903</v>
      </c>
      <c r="K301" s="19">
        <f t="shared" ca="1" si="140"/>
        <v>0.18847741935483869</v>
      </c>
    </row>
    <row r="302" spans="1:11" x14ac:dyDescent="0.2">
      <c r="A302" s="9" t="s">
        <v>109</v>
      </c>
      <c r="B302" s="9" t="s">
        <v>133</v>
      </c>
      <c r="C302" s="63"/>
      <c r="D302" s="63"/>
      <c r="E302" s="104">
        <v>0</v>
      </c>
      <c r="F302" s="108">
        <v>0</v>
      </c>
      <c r="G302" s="24">
        <v>0</v>
      </c>
      <c r="H302" s="19">
        <f t="shared" ca="1" si="141"/>
        <v>0</v>
      </c>
      <c r="I302" s="38">
        <f t="shared" ca="1" si="139"/>
        <v>0</v>
      </c>
      <c r="J302" s="26">
        <f t="shared" ca="1" si="140"/>
        <v>0</v>
      </c>
      <c r="K302" s="19">
        <f t="shared" ca="1" si="140"/>
        <v>0</v>
      </c>
    </row>
    <row r="303" spans="1:11" x14ac:dyDescent="0.2">
      <c r="A303" s="9" t="s">
        <v>109</v>
      </c>
      <c r="B303" s="9" t="s">
        <v>131</v>
      </c>
      <c r="C303" s="63"/>
      <c r="D303" s="63"/>
      <c r="E303" s="104">
        <v>2</v>
      </c>
      <c r="F303" s="108">
        <v>5.2600000000000001E-2</v>
      </c>
      <c r="G303" s="24">
        <v>0</v>
      </c>
      <c r="H303" s="19">
        <f t="shared" ca="1" si="141"/>
        <v>0</v>
      </c>
      <c r="I303" s="38">
        <f t="shared" ca="1" si="139"/>
        <v>2</v>
      </c>
      <c r="J303" s="26">
        <f t="shared" ca="1" si="140"/>
        <v>1.064516129032258</v>
      </c>
      <c r="K303" s="19">
        <f t="shared" ca="1" si="140"/>
        <v>2.7996774193548388E-2</v>
      </c>
    </row>
    <row r="304" spans="1:11" x14ac:dyDescent="0.2">
      <c r="A304" s="9" t="s">
        <v>109</v>
      </c>
      <c r="B304" s="22" t="s">
        <v>132</v>
      </c>
      <c r="C304" s="68"/>
      <c r="D304" s="68"/>
      <c r="E304" s="109">
        <v>2</v>
      </c>
      <c r="F304" s="110">
        <v>5.2600000000000001E-2</v>
      </c>
      <c r="G304" s="41">
        <v>3</v>
      </c>
      <c r="H304" s="40">
        <f ca="1">G304/SUM($G$296:$G$304)</f>
        <v>0.10344827586206896</v>
      </c>
      <c r="I304" s="42">
        <f t="shared" ca="1" si="139"/>
        <v>5</v>
      </c>
      <c r="J304" s="43">
        <f t="shared" ref="J304" ca="1" si="142">(E304*$F$2+G304*$H$2)/($F$2+$H$2)</f>
        <v>2.467741935483871</v>
      </c>
      <c r="K304" s="40">
        <f t="shared" ref="K304" ca="1" si="143">(F304*$F$2+H304*$H$2)/($F$2+$H$2)</f>
        <v>7.6383870967741935E-2</v>
      </c>
    </row>
    <row r="305" spans="1:11" x14ac:dyDescent="0.2">
      <c r="C305" s="5"/>
      <c r="D305" s="5"/>
      <c r="I305" s="38"/>
    </row>
    <row r="306" spans="1:11" x14ac:dyDescent="0.2">
      <c r="B306" s="14" t="s">
        <v>273</v>
      </c>
      <c r="C306" s="75"/>
      <c r="D306" s="75"/>
      <c r="E306" s="14"/>
      <c r="F306" s="47"/>
      <c r="G306" s="76" t="s">
        <v>274</v>
      </c>
      <c r="H306" s="47"/>
      <c r="I306" s="49"/>
      <c r="J306" s="50"/>
      <c r="K306" s="14"/>
    </row>
    <row r="307" spans="1:11" x14ac:dyDescent="0.2">
      <c r="I307" s="42"/>
      <c r="J307" s="43"/>
      <c r="K307" s="22"/>
    </row>
    <row r="308" spans="1:11" x14ac:dyDescent="0.2">
      <c r="B308" s="77" t="s">
        <v>244</v>
      </c>
      <c r="C308" s="32"/>
      <c r="D308" s="33"/>
      <c r="E308" s="32"/>
      <c r="F308" s="34"/>
      <c r="G308" s="35"/>
      <c r="H308" s="34"/>
      <c r="I308" s="78"/>
      <c r="J308" s="37"/>
      <c r="K308" s="32"/>
    </row>
    <row r="309" spans="1:11" x14ac:dyDescent="0.2">
      <c r="A309" s="46" t="s">
        <v>246</v>
      </c>
      <c r="B309" s="79" t="s">
        <v>245</v>
      </c>
      <c r="C309" s="79"/>
      <c r="D309" s="79"/>
      <c r="E309" s="79"/>
      <c r="F309" s="80"/>
      <c r="G309" s="81"/>
      <c r="H309" s="80"/>
      <c r="I309" s="82"/>
      <c r="J309" s="83"/>
      <c r="K309" s="79"/>
    </row>
    <row r="310" spans="1:11" x14ac:dyDescent="0.2">
      <c r="A310" s="46" t="s">
        <v>247</v>
      </c>
      <c r="B310" s="84" t="s">
        <v>255</v>
      </c>
      <c r="C310" s="79"/>
      <c r="D310" s="79"/>
      <c r="E310" s="79"/>
      <c r="F310" s="80"/>
      <c r="G310" s="81"/>
      <c r="H310" s="80"/>
      <c r="I310" s="82"/>
      <c r="J310" s="83"/>
      <c r="K310" s="79"/>
    </row>
    <row r="311" spans="1:11" x14ac:dyDescent="0.2">
      <c r="A311" s="9" t="s">
        <v>295</v>
      </c>
      <c r="B311" s="85"/>
      <c r="C311" s="85"/>
      <c r="D311" s="85"/>
      <c r="E311" s="85"/>
      <c r="F311" s="86"/>
      <c r="G311" s="124" t="s">
        <v>275</v>
      </c>
      <c r="H311" s="86"/>
      <c r="I311" s="87"/>
      <c r="J311" s="88"/>
      <c r="K311" s="85"/>
    </row>
  </sheetData>
  <mergeCells count="4">
    <mergeCell ref="C189:D189"/>
    <mergeCell ref="E189:F189"/>
    <mergeCell ref="J189:K189"/>
    <mergeCell ref="N61:O6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90"/>
  <sheetViews>
    <sheetView workbookViewId="0">
      <selection activeCell="K5" sqref="K5"/>
    </sheetView>
  </sheetViews>
  <sheetFormatPr defaultRowHeight="12" x14ac:dyDescent="0.2"/>
  <cols>
    <col min="1" max="1" width="5.7109375" style="45" customWidth="1"/>
    <col min="2" max="2" width="15.7109375" style="97" customWidth="1"/>
    <col min="3" max="3" width="32.28515625" style="9" customWidth="1"/>
    <col min="4" max="4" width="5.7109375" style="9" customWidth="1"/>
    <col min="5" max="5" width="15.7109375" style="9" customWidth="1"/>
    <col min="6" max="6" width="5.7109375" style="9" customWidth="1"/>
    <col min="7" max="7" width="13.28515625" style="9" customWidth="1"/>
    <col min="8" max="8" width="5.7109375" style="9" customWidth="1"/>
    <col min="9" max="9" width="15.7109375" style="9" customWidth="1"/>
    <col min="10" max="10" width="10" style="9" customWidth="1"/>
    <col min="11" max="11" width="9.140625" style="9"/>
    <col min="12" max="12" width="10.42578125" style="9" customWidth="1"/>
    <col min="13" max="13" width="9.140625" style="19"/>
    <col min="14" max="16384" width="9.140625" style="9"/>
  </cols>
  <sheetData>
    <row r="2" spans="1:16" s="1" customFormat="1" ht="15" customHeight="1" x14ac:dyDescent="0.2">
      <c r="A2" s="89"/>
      <c r="B2" s="90"/>
      <c r="E2" s="2">
        <v>2014</v>
      </c>
      <c r="F2" s="2"/>
      <c r="G2" s="2">
        <v>2015</v>
      </c>
      <c r="H2" s="2"/>
      <c r="I2" s="2">
        <v>2017</v>
      </c>
      <c r="J2" s="2"/>
      <c r="K2" s="131"/>
      <c r="L2" s="131"/>
      <c r="M2" s="3" t="s">
        <v>109</v>
      </c>
      <c r="O2" s="131" t="s">
        <v>109</v>
      </c>
      <c r="P2" s="131"/>
    </row>
    <row r="3" spans="1:16" s="1" customFormat="1" ht="15" customHeight="1" x14ac:dyDescent="0.2">
      <c r="A3" s="132" t="s">
        <v>277</v>
      </c>
      <c r="B3" s="133"/>
      <c r="C3" s="134"/>
      <c r="D3" s="132" t="s">
        <v>252</v>
      </c>
      <c r="E3" s="134"/>
      <c r="F3" s="135" t="s">
        <v>254</v>
      </c>
      <c r="G3" s="135"/>
      <c r="H3" s="136" t="s">
        <v>276</v>
      </c>
      <c r="I3" s="137"/>
      <c r="J3" s="4"/>
      <c r="K3" s="4"/>
      <c r="L3" s="5"/>
      <c r="M3" s="6"/>
    </row>
    <row r="4" spans="1:16" s="1" customFormat="1" x14ac:dyDescent="0.2">
      <c r="A4" s="128" t="s">
        <v>249</v>
      </c>
      <c r="B4" s="129"/>
      <c r="C4" s="130"/>
      <c r="D4" s="7"/>
      <c r="E4" s="8">
        <v>51</v>
      </c>
      <c r="F4" s="9"/>
      <c r="G4" s="9">
        <v>33</v>
      </c>
      <c r="H4" s="10"/>
      <c r="I4" s="8">
        <v>29</v>
      </c>
      <c r="J4" s="4"/>
      <c r="K4" s="4"/>
      <c r="L4" s="5"/>
      <c r="M4" s="6"/>
    </row>
    <row r="5" spans="1:16" s="1" customFormat="1" x14ac:dyDescent="0.2">
      <c r="A5" s="91" t="s">
        <v>248</v>
      </c>
      <c r="B5" s="92" t="s">
        <v>0</v>
      </c>
      <c r="C5" s="12" t="s">
        <v>253</v>
      </c>
      <c r="D5" s="11" t="s">
        <v>248</v>
      </c>
      <c r="E5" s="12" t="s">
        <v>0</v>
      </c>
      <c r="F5" s="13" t="s">
        <v>248</v>
      </c>
      <c r="G5" s="14" t="s">
        <v>0</v>
      </c>
      <c r="H5" s="15" t="s">
        <v>248</v>
      </c>
      <c r="I5" s="12" t="s">
        <v>0</v>
      </c>
      <c r="J5" s="16"/>
      <c r="K5" s="4"/>
      <c r="L5" s="5"/>
      <c r="M5" s="6" t="s">
        <v>277</v>
      </c>
      <c r="N5" s="1">
        <v>2014</v>
      </c>
      <c r="O5" s="1">
        <v>2015</v>
      </c>
      <c r="P5" s="1">
        <v>2017</v>
      </c>
    </row>
    <row r="6" spans="1:16" s="1" customFormat="1" x14ac:dyDescent="0.2">
      <c r="A6" s="93">
        <f t="shared" ref="A6:A37" ca="1" si="0">RANK(B6,$B$6:$B$90)</f>
        <v>1</v>
      </c>
      <c r="B6" s="94">
        <f t="shared" ref="B6:B37" ca="1" si="1">E6+G6+I6</f>
        <v>101</v>
      </c>
      <c r="C6" s="8" t="s">
        <v>2</v>
      </c>
      <c r="D6" s="10">
        <f t="shared" ref="D6:D37" ca="1" si="2">RANK(E6,$E$6:$E$90)</f>
        <v>1</v>
      </c>
      <c r="E6" s="8">
        <v>49</v>
      </c>
      <c r="F6" s="9">
        <f t="shared" ref="F6:F37" ca="1" si="3">RANK(G6,$G$6:$G$90)</f>
        <v>1</v>
      </c>
      <c r="G6" s="9">
        <v>27</v>
      </c>
      <c r="H6" s="10">
        <f t="shared" ref="H6:H37" ca="1" si="4">RANK(I6,$I$6:$I$90)</f>
        <v>1</v>
      </c>
      <c r="I6" s="18">
        <v>25</v>
      </c>
      <c r="K6" s="9"/>
      <c r="L6" s="19" t="s">
        <v>2</v>
      </c>
      <c r="M6" s="1">
        <v>1</v>
      </c>
      <c r="N6" s="1">
        <v>1</v>
      </c>
      <c r="O6" s="1">
        <v>1</v>
      </c>
      <c r="P6" s="1">
        <v>1</v>
      </c>
    </row>
    <row r="7" spans="1:16" s="1" customFormat="1" x14ac:dyDescent="0.2">
      <c r="A7" s="93">
        <f t="shared" ca="1" si="0"/>
        <v>2</v>
      </c>
      <c r="B7" s="94">
        <f t="shared" ca="1" si="1"/>
        <v>97</v>
      </c>
      <c r="C7" s="8" t="s">
        <v>9</v>
      </c>
      <c r="D7" s="10">
        <f t="shared" ca="1" si="2"/>
        <v>2</v>
      </c>
      <c r="E7" s="8">
        <v>48</v>
      </c>
      <c r="F7" s="9">
        <f t="shared" ca="1" si="3"/>
        <v>2</v>
      </c>
      <c r="G7" s="9">
        <v>26</v>
      </c>
      <c r="H7" s="10">
        <f t="shared" ca="1" si="4"/>
        <v>4</v>
      </c>
      <c r="I7" s="18">
        <v>23</v>
      </c>
      <c r="J7" s="17"/>
      <c r="K7" s="9"/>
      <c r="L7" s="19" t="s">
        <v>9</v>
      </c>
      <c r="M7" s="1">
        <v>2</v>
      </c>
      <c r="N7" s="1">
        <v>2</v>
      </c>
      <c r="O7" s="1">
        <v>2</v>
      </c>
      <c r="P7" s="1">
        <v>4</v>
      </c>
    </row>
    <row r="8" spans="1:16" s="1" customFormat="1" x14ac:dyDescent="0.2">
      <c r="A8" s="93">
        <f t="shared" ca="1" si="0"/>
        <v>3</v>
      </c>
      <c r="B8" s="94">
        <f t="shared" ca="1" si="1"/>
        <v>91</v>
      </c>
      <c r="C8" s="8" t="s">
        <v>4</v>
      </c>
      <c r="D8" s="10">
        <f t="shared" ca="1" si="2"/>
        <v>3</v>
      </c>
      <c r="E8" s="8">
        <v>46</v>
      </c>
      <c r="F8" s="9">
        <f t="shared" ca="1" si="3"/>
        <v>4</v>
      </c>
      <c r="G8" s="9">
        <v>25</v>
      </c>
      <c r="H8" s="10">
        <f t="shared" ca="1" si="4"/>
        <v>7</v>
      </c>
      <c r="I8" s="18">
        <v>20</v>
      </c>
      <c r="J8" s="17"/>
      <c r="K8" s="9"/>
      <c r="L8" s="19" t="s">
        <v>4</v>
      </c>
      <c r="M8" s="1">
        <v>3</v>
      </c>
      <c r="N8" s="1">
        <v>3</v>
      </c>
      <c r="O8" s="1">
        <v>4</v>
      </c>
      <c r="P8" s="1">
        <v>7</v>
      </c>
    </row>
    <row r="9" spans="1:16" s="1" customFormat="1" x14ac:dyDescent="0.2">
      <c r="A9" s="93">
        <f t="shared" ca="1" si="0"/>
        <v>4</v>
      </c>
      <c r="B9" s="94">
        <f t="shared" ca="1" si="1"/>
        <v>89</v>
      </c>
      <c r="C9" s="8" t="s">
        <v>16</v>
      </c>
      <c r="D9" s="10">
        <f t="shared" ca="1" si="2"/>
        <v>7</v>
      </c>
      <c r="E9" s="8">
        <v>41</v>
      </c>
      <c r="F9" s="9">
        <f t="shared" ca="1" si="3"/>
        <v>5</v>
      </c>
      <c r="G9" s="9">
        <v>24</v>
      </c>
      <c r="H9" s="10">
        <f t="shared" ca="1" si="4"/>
        <v>2</v>
      </c>
      <c r="I9" s="18">
        <v>24</v>
      </c>
      <c r="J9" s="17"/>
      <c r="K9" s="9"/>
      <c r="L9" s="19" t="s">
        <v>16</v>
      </c>
      <c r="M9" s="1">
        <v>4</v>
      </c>
      <c r="N9" s="1">
        <v>7</v>
      </c>
      <c r="O9" s="1">
        <v>5</v>
      </c>
      <c r="P9" s="1">
        <v>2</v>
      </c>
    </row>
    <row r="10" spans="1:16" s="1" customFormat="1" x14ac:dyDescent="0.2">
      <c r="A10" s="93">
        <f t="shared" ca="1" si="0"/>
        <v>5</v>
      </c>
      <c r="B10" s="94">
        <f t="shared" ca="1" si="1"/>
        <v>87</v>
      </c>
      <c r="C10" s="8" t="s">
        <v>5</v>
      </c>
      <c r="D10" s="10">
        <f t="shared" ca="1" si="2"/>
        <v>4</v>
      </c>
      <c r="E10" s="8">
        <v>45</v>
      </c>
      <c r="F10" s="9">
        <f t="shared" ca="1" si="3"/>
        <v>6</v>
      </c>
      <c r="G10" s="9">
        <v>23</v>
      </c>
      <c r="H10" s="10">
        <f t="shared" ca="1" si="4"/>
        <v>12</v>
      </c>
      <c r="I10" s="18">
        <v>19</v>
      </c>
      <c r="J10" s="17"/>
      <c r="K10" s="9"/>
      <c r="L10" s="19" t="s">
        <v>5</v>
      </c>
      <c r="M10" s="1">
        <v>5</v>
      </c>
      <c r="N10" s="1">
        <v>4</v>
      </c>
      <c r="O10" s="1">
        <v>6</v>
      </c>
      <c r="P10" s="1">
        <v>12</v>
      </c>
    </row>
    <row r="11" spans="1:16" s="1" customFormat="1" x14ac:dyDescent="0.2">
      <c r="A11" s="93">
        <f t="shared" ca="1" si="0"/>
        <v>6</v>
      </c>
      <c r="B11" s="94">
        <f t="shared" ca="1" si="1"/>
        <v>86</v>
      </c>
      <c r="C11" s="8" t="s">
        <v>3</v>
      </c>
      <c r="D11" s="10">
        <f t="shared" ca="1" si="2"/>
        <v>5</v>
      </c>
      <c r="E11" s="8">
        <v>44</v>
      </c>
      <c r="F11" s="9">
        <f t="shared" ca="1" si="3"/>
        <v>6</v>
      </c>
      <c r="G11" s="9">
        <v>23</v>
      </c>
      <c r="H11" s="10">
        <f t="shared" ca="1" si="4"/>
        <v>12</v>
      </c>
      <c r="I11" s="18">
        <v>19</v>
      </c>
      <c r="J11" s="17"/>
      <c r="K11" s="9"/>
      <c r="L11" s="19" t="s">
        <v>3</v>
      </c>
      <c r="M11" s="1">
        <v>6</v>
      </c>
      <c r="N11" s="1">
        <v>5</v>
      </c>
      <c r="O11" s="1">
        <v>6</v>
      </c>
      <c r="P11" s="1">
        <v>12</v>
      </c>
    </row>
    <row r="12" spans="1:16" s="1" customFormat="1" x14ac:dyDescent="0.2">
      <c r="A12" s="93">
        <f t="shared" ca="1" si="0"/>
        <v>7</v>
      </c>
      <c r="B12" s="94">
        <f t="shared" ca="1" si="1"/>
        <v>83</v>
      </c>
      <c r="C12" s="8" t="s">
        <v>14</v>
      </c>
      <c r="D12" s="10">
        <f t="shared" ca="1" si="2"/>
        <v>6</v>
      </c>
      <c r="E12" s="8">
        <v>43</v>
      </c>
      <c r="F12" s="9">
        <f t="shared" ca="1" si="3"/>
        <v>8</v>
      </c>
      <c r="G12" s="9">
        <v>20</v>
      </c>
      <c r="H12" s="10">
        <f t="shared" ca="1" si="4"/>
        <v>7</v>
      </c>
      <c r="I12" s="18">
        <v>20</v>
      </c>
      <c r="J12" s="17"/>
      <c r="K12" s="9"/>
      <c r="L12" s="19" t="s">
        <v>14</v>
      </c>
      <c r="M12" s="1">
        <v>7</v>
      </c>
      <c r="N12" s="1">
        <v>6</v>
      </c>
      <c r="O12" s="1">
        <v>8</v>
      </c>
      <c r="P12" s="1">
        <v>7</v>
      </c>
    </row>
    <row r="13" spans="1:16" s="1" customFormat="1" x14ac:dyDescent="0.2">
      <c r="A13" s="93">
        <f t="shared" ca="1" si="0"/>
        <v>7</v>
      </c>
      <c r="B13" s="94">
        <f t="shared" ca="1" si="1"/>
        <v>83</v>
      </c>
      <c r="C13" s="8" t="s">
        <v>18</v>
      </c>
      <c r="D13" s="10">
        <f t="shared" ca="1" si="2"/>
        <v>8</v>
      </c>
      <c r="E13" s="8">
        <v>40</v>
      </c>
      <c r="F13" s="9">
        <f t="shared" ca="1" si="3"/>
        <v>2</v>
      </c>
      <c r="G13" s="9">
        <v>26</v>
      </c>
      <c r="H13" s="10">
        <f t="shared" ca="1" si="4"/>
        <v>20</v>
      </c>
      <c r="I13" s="18">
        <v>17</v>
      </c>
      <c r="J13" s="17"/>
      <c r="K13" s="9"/>
      <c r="L13" s="19" t="s">
        <v>18</v>
      </c>
      <c r="M13" s="1">
        <v>7</v>
      </c>
      <c r="N13" s="1">
        <v>8</v>
      </c>
      <c r="O13" s="1">
        <v>2</v>
      </c>
      <c r="P13" s="1">
        <v>20</v>
      </c>
    </row>
    <row r="14" spans="1:16" s="1" customFormat="1" x14ac:dyDescent="0.2">
      <c r="A14" s="93">
        <f t="shared" ca="1" si="0"/>
        <v>9</v>
      </c>
      <c r="B14" s="94">
        <f t="shared" ca="1" si="1"/>
        <v>69</v>
      </c>
      <c r="C14" s="8" t="s">
        <v>31</v>
      </c>
      <c r="D14" s="10">
        <f t="shared" ca="1" si="2"/>
        <v>13</v>
      </c>
      <c r="E14" s="8">
        <v>31</v>
      </c>
      <c r="F14" s="9">
        <f t="shared" ca="1" si="3"/>
        <v>12</v>
      </c>
      <c r="G14" s="9">
        <v>14</v>
      </c>
      <c r="H14" s="10">
        <f t="shared" ca="1" si="4"/>
        <v>2</v>
      </c>
      <c r="I14" s="18">
        <v>24</v>
      </c>
      <c r="J14" s="17"/>
      <c r="K14" s="9"/>
      <c r="L14" s="19" t="s">
        <v>31</v>
      </c>
      <c r="M14" s="1">
        <v>9</v>
      </c>
      <c r="N14" s="1">
        <v>13</v>
      </c>
      <c r="O14" s="1">
        <v>12</v>
      </c>
      <c r="P14" s="1">
        <v>2</v>
      </c>
    </row>
    <row r="15" spans="1:16" s="1" customFormat="1" x14ac:dyDescent="0.2">
      <c r="A15" s="93">
        <f t="shared" ca="1" si="0"/>
        <v>9</v>
      </c>
      <c r="B15" s="94">
        <f t="shared" ca="1" si="1"/>
        <v>69</v>
      </c>
      <c r="C15" s="8" t="s">
        <v>20</v>
      </c>
      <c r="D15" s="10">
        <f t="shared" ca="1" si="2"/>
        <v>9</v>
      </c>
      <c r="E15" s="8">
        <v>38</v>
      </c>
      <c r="F15" s="9">
        <f t="shared" ca="1" si="3"/>
        <v>16</v>
      </c>
      <c r="G15" s="9">
        <v>11</v>
      </c>
      <c r="H15" s="10">
        <f t="shared" ca="1" si="4"/>
        <v>7</v>
      </c>
      <c r="I15" s="18">
        <v>20</v>
      </c>
      <c r="J15" s="17"/>
      <c r="K15" s="9"/>
      <c r="L15" s="19" t="s">
        <v>20</v>
      </c>
      <c r="M15" s="1">
        <v>9</v>
      </c>
      <c r="N15" s="1">
        <v>9</v>
      </c>
      <c r="O15" s="1">
        <v>16</v>
      </c>
      <c r="P15" s="1">
        <v>7</v>
      </c>
    </row>
    <row r="16" spans="1:16" s="1" customFormat="1" x14ac:dyDescent="0.2">
      <c r="A16" s="93">
        <f t="shared" ca="1" si="0"/>
        <v>11</v>
      </c>
      <c r="B16" s="94">
        <f t="shared" ca="1" si="1"/>
        <v>67</v>
      </c>
      <c r="C16" s="8" t="s">
        <v>25</v>
      </c>
      <c r="D16" s="10">
        <f t="shared" ca="1" si="2"/>
        <v>12</v>
      </c>
      <c r="E16" s="8">
        <v>32</v>
      </c>
      <c r="F16" s="9">
        <f t="shared" ca="1" si="3"/>
        <v>11</v>
      </c>
      <c r="G16" s="9">
        <v>15</v>
      </c>
      <c r="H16" s="10">
        <f t="shared" ca="1" si="4"/>
        <v>7</v>
      </c>
      <c r="I16" s="18">
        <v>20</v>
      </c>
      <c r="J16" s="17"/>
      <c r="K16" s="9"/>
      <c r="L16" s="19" t="s">
        <v>25</v>
      </c>
      <c r="M16" s="1">
        <v>11</v>
      </c>
      <c r="N16" s="1">
        <v>12</v>
      </c>
      <c r="O16" s="1">
        <v>11</v>
      </c>
      <c r="P16" s="1">
        <v>7</v>
      </c>
    </row>
    <row r="17" spans="1:16" s="1" customFormat="1" x14ac:dyDescent="0.2">
      <c r="A17" s="93">
        <f t="shared" ca="1" si="0"/>
        <v>12</v>
      </c>
      <c r="B17" s="94">
        <f t="shared" ca="1" si="1"/>
        <v>64</v>
      </c>
      <c r="C17" s="8" t="s">
        <v>22</v>
      </c>
      <c r="D17" s="10">
        <f t="shared" ca="1" si="2"/>
        <v>10</v>
      </c>
      <c r="E17" s="8">
        <v>37</v>
      </c>
      <c r="F17" s="9">
        <f t="shared" ca="1" si="3"/>
        <v>12</v>
      </c>
      <c r="G17" s="9">
        <v>14</v>
      </c>
      <c r="H17" s="10">
        <f t="shared" ca="1" si="4"/>
        <v>36</v>
      </c>
      <c r="I17" s="18">
        <v>13</v>
      </c>
      <c r="J17" s="17"/>
      <c r="K17" s="9"/>
      <c r="L17" s="19" t="s">
        <v>22</v>
      </c>
      <c r="M17" s="1">
        <v>12</v>
      </c>
      <c r="N17" s="1">
        <v>10</v>
      </c>
      <c r="O17" s="1">
        <v>12</v>
      </c>
      <c r="P17" s="1">
        <v>36</v>
      </c>
    </row>
    <row r="18" spans="1:16" s="1" customFormat="1" x14ac:dyDescent="0.2">
      <c r="A18" s="93">
        <f t="shared" ca="1" si="0"/>
        <v>13</v>
      </c>
      <c r="B18" s="94">
        <f t="shared" ca="1" si="1"/>
        <v>62</v>
      </c>
      <c r="C18" s="8" t="s">
        <v>6</v>
      </c>
      <c r="D18" s="10">
        <f t="shared" ca="1" si="2"/>
        <v>11</v>
      </c>
      <c r="E18" s="8">
        <v>33</v>
      </c>
      <c r="F18" s="9">
        <f t="shared" ca="1" si="3"/>
        <v>9</v>
      </c>
      <c r="G18" s="9">
        <v>17</v>
      </c>
      <c r="H18" s="10">
        <f t="shared" ca="1" si="4"/>
        <v>40</v>
      </c>
      <c r="I18" s="18">
        <v>12</v>
      </c>
      <c r="J18" s="17"/>
      <c r="K18" s="9"/>
      <c r="L18" s="19" t="s">
        <v>6</v>
      </c>
      <c r="M18" s="1">
        <v>13</v>
      </c>
      <c r="N18" s="1">
        <v>11</v>
      </c>
      <c r="O18" s="1">
        <v>9</v>
      </c>
      <c r="P18" s="1">
        <v>40</v>
      </c>
    </row>
    <row r="19" spans="1:16" s="1" customFormat="1" x14ac:dyDescent="0.2">
      <c r="A19" s="93">
        <f t="shared" ca="1" si="0"/>
        <v>13</v>
      </c>
      <c r="B19" s="94">
        <f t="shared" ca="1" si="1"/>
        <v>62</v>
      </c>
      <c r="C19" s="8" t="s">
        <v>29</v>
      </c>
      <c r="D19" s="10">
        <f t="shared" ca="1" si="2"/>
        <v>13</v>
      </c>
      <c r="E19" s="8">
        <v>31</v>
      </c>
      <c r="F19" s="9">
        <f t="shared" ca="1" si="3"/>
        <v>14</v>
      </c>
      <c r="G19" s="9">
        <v>12</v>
      </c>
      <c r="H19" s="10">
        <f t="shared" ca="1" si="4"/>
        <v>12</v>
      </c>
      <c r="I19" s="18">
        <v>19</v>
      </c>
      <c r="J19" s="17"/>
      <c r="K19" s="9"/>
      <c r="L19" s="19" t="s">
        <v>29</v>
      </c>
      <c r="M19" s="1">
        <v>13</v>
      </c>
      <c r="N19" s="1">
        <v>13</v>
      </c>
      <c r="O19" s="1">
        <v>14</v>
      </c>
      <c r="P19" s="1">
        <v>12</v>
      </c>
    </row>
    <row r="20" spans="1:16" s="1" customFormat="1" x14ac:dyDescent="0.2">
      <c r="A20" s="93">
        <f t="shared" ca="1" si="0"/>
        <v>15</v>
      </c>
      <c r="B20" s="94">
        <f t="shared" ca="1" si="1"/>
        <v>57</v>
      </c>
      <c r="C20" s="8" t="s">
        <v>35</v>
      </c>
      <c r="D20" s="10">
        <f t="shared" ca="1" si="2"/>
        <v>16</v>
      </c>
      <c r="E20" s="8">
        <v>28</v>
      </c>
      <c r="F20" s="9">
        <f t="shared" ca="1" si="3"/>
        <v>10</v>
      </c>
      <c r="G20" s="9">
        <v>16</v>
      </c>
      <c r="H20" s="10">
        <f t="shared" ca="1" si="4"/>
        <v>36</v>
      </c>
      <c r="I20" s="18">
        <v>13</v>
      </c>
      <c r="J20" s="17"/>
      <c r="K20" s="9"/>
      <c r="L20" s="19" t="s">
        <v>35</v>
      </c>
      <c r="M20" s="1">
        <v>15</v>
      </c>
      <c r="N20" s="1">
        <v>16</v>
      </c>
      <c r="O20" s="1">
        <v>10</v>
      </c>
      <c r="P20" s="1">
        <v>36</v>
      </c>
    </row>
    <row r="21" spans="1:16" s="1" customFormat="1" x14ac:dyDescent="0.2">
      <c r="A21" s="93">
        <f t="shared" ca="1" si="0"/>
        <v>16</v>
      </c>
      <c r="B21" s="94">
        <f t="shared" ca="1" si="1"/>
        <v>56</v>
      </c>
      <c r="C21" s="8" t="s">
        <v>39</v>
      </c>
      <c r="D21" s="10">
        <f t="shared" ca="1" si="2"/>
        <v>16</v>
      </c>
      <c r="E21" s="8">
        <v>28</v>
      </c>
      <c r="F21" s="9">
        <f t="shared" ca="1" si="3"/>
        <v>24</v>
      </c>
      <c r="G21" s="9">
        <v>8</v>
      </c>
      <c r="H21" s="10">
        <f t="shared" ca="1" si="4"/>
        <v>7</v>
      </c>
      <c r="I21" s="18">
        <v>20</v>
      </c>
      <c r="J21" s="17"/>
      <c r="K21" s="9"/>
      <c r="L21" s="19" t="s">
        <v>39</v>
      </c>
      <c r="M21" s="1">
        <v>16</v>
      </c>
      <c r="N21" s="1">
        <v>16</v>
      </c>
      <c r="O21" s="1">
        <v>24</v>
      </c>
      <c r="P21" s="1">
        <v>7</v>
      </c>
    </row>
    <row r="22" spans="1:16" s="1" customFormat="1" x14ac:dyDescent="0.2">
      <c r="A22" s="93">
        <f t="shared" ca="1" si="0"/>
        <v>17</v>
      </c>
      <c r="B22" s="94">
        <f t="shared" ca="1" si="1"/>
        <v>55</v>
      </c>
      <c r="C22" s="8" t="s">
        <v>27</v>
      </c>
      <c r="D22" s="10">
        <f t="shared" ca="1" si="2"/>
        <v>13</v>
      </c>
      <c r="E22" s="8">
        <v>31</v>
      </c>
      <c r="F22" s="9">
        <f t="shared" ca="1" si="3"/>
        <v>19</v>
      </c>
      <c r="G22" s="9">
        <v>9</v>
      </c>
      <c r="H22" s="10">
        <f t="shared" ca="1" si="4"/>
        <v>27</v>
      </c>
      <c r="I22" s="18">
        <v>15</v>
      </c>
      <c r="J22" s="17"/>
      <c r="K22" s="9"/>
      <c r="L22" s="19" t="s">
        <v>27</v>
      </c>
      <c r="M22" s="1">
        <v>17</v>
      </c>
      <c r="N22" s="1">
        <v>13</v>
      </c>
      <c r="O22" s="1">
        <v>19</v>
      </c>
      <c r="P22" s="1">
        <v>27</v>
      </c>
    </row>
    <row r="23" spans="1:16" s="1" customFormat="1" x14ac:dyDescent="0.2">
      <c r="A23" s="93">
        <f t="shared" ca="1" si="0"/>
        <v>18</v>
      </c>
      <c r="B23" s="94">
        <f t="shared" ca="1" si="1"/>
        <v>54</v>
      </c>
      <c r="C23" s="8" t="s">
        <v>47</v>
      </c>
      <c r="D23" s="10">
        <f t="shared" ca="1" si="2"/>
        <v>22</v>
      </c>
      <c r="E23" s="8">
        <v>24</v>
      </c>
      <c r="F23" s="9">
        <f t="shared" ca="1" si="3"/>
        <v>19</v>
      </c>
      <c r="G23" s="9">
        <v>9</v>
      </c>
      <c r="H23" s="10">
        <f t="shared" ca="1" si="4"/>
        <v>5</v>
      </c>
      <c r="I23" s="18">
        <v>21</v>
      </c>
      <c r="J23" s="17"/>
      <c r="K23" s="9"/>
      <c r="L23" s="19" t="s">
        <v>47</v>
      </c>
      <c r="M23" s="1">
        <v>18</v>
      </c>
      <c r="N23" s="1">
        <v>22</v>
      </c>
      <c r="O23" s="1">
        <v>19</v>
      </c>
      <c r="P23" s="1">
        <v>5</v>
      </c>
    </row>
    <row r="24" spans="1:16" s="1" customFormat="1" x14ac:dyDescent="0.2">
      <c r="A24" s="93">
        <f t="shared" ca="1" si="0"/>
        <v>19</v>
      </c>
      <c r="B24" s="94">
        <f t="shared" ca="1" si="1"/>
        <v>50</v>
      </c>
      <c r="C24" s="8" t="s">
        <v>41</v>
      </c>
      <c r="D24" s="10">
        <f t="shared" ca="1" si="2"/>
        <v>20</v>
      </c>
      <c r="E24" s="8">
        <v>26</v>
      </c>
      <c r="F24" s="9">
        <f t="shared" ca="1" si="3"/>
        <v>30</v>
      </c>
      <c r="G24" s="9">
        <v>6</v>
      </c>
      <c r="H24" s="10">
        <f t="shared" ca="1" si="4"/>
        <v>18</v>
      </c>
      <c r="I24" s="18">
        <v>18</v>
      </c>
      <c r="J24" s="17"/>
      <c r="K24" s="9"/>
      <c r="L24" s="19" t="s">
        <v>41</v>
      </c>
      <c r="M24" s="1">
        <v>19</v>
      </c>
      <c r="N24" s="1">
        <v>20</v>
      </c>
      <c r="O24" s="1">
        <v>30</v>
      </c>
      <c r="P24" s="1">
        <v>18</v>
      </c>
    </row>
    <row r="25" spans="1:16" s="1" customFormat="1" x14ac:dyDescent="0.2">
      <c r="A25" s="93">
        <f ca="1">RANK(B25,$B$6:$B$90)</f>
        <v>19</v>
      </c>
      <c r="B25" s="94">
        <f t="shared" ca="1" si="1"/>
        <v>50</v>
      </c>
      <c r="C25" s="8" t="s">
        <v>51</v>
      </c>
      <c r="D25" s="10">
        <f t="shared" ca="1" si="2"/>
        <v>25</v>
      </c>
      <c r="E25" s="8">
        <v>23</v>
      </c>
      <c r="F25" s="9">
        <f t="shared" ca="1" si="3"/>
        <v>30</v>
      </c>
      <c r="G25" s="9">
        <v>6</v>
      </c>
      <c r="H25" s="10">
        <f t="shared" ca="1" si="4"/>
        <v>5</v>
      </c>
      <c r="I25" s="18">
        <v>21</v>
      </c>
      <c r="J25" s="17"/>
      <c r="K25" s="9"/>
      <c r="L25" s="19" t="s">
        <v>51</v>
      </c>
      <c r="M25" s="1">
        <v>19</v>
      </c>
      <c r="N25" s="1">
        <v>25</v>
      </c>
      <c r="O25" s="1">
        <v>30</v>
      </c>
      <c r="P25" s="1">
        <v>5</v>
      </c>
    </row>
    <row r="26" spans="1:16" s="1" customFormat="1" x14ac:dyDescent="0.2">
      <c r="A26" s="93">
        <f t="shared" ca="1" si="0"/>
        <v>19</v>
      </c>
      <c r="B26" s="94">
        <f t="shared" ca="1" si="1"/>
        <v>50</v>
      </c>
      <c r="C26" s="8" t="s">
        <v>43</v>
      </c>
      <c r="D26" s="10">
        <f t="shared" ca="1" si="2"/>
        <v>20</v>
      </c>
      <c r="E26" s="8">
        <v>26</v>
      </c>
      <c r="F26" s="9">
        <f t="shared" ca="1" si="3"/>
        <v>27</v>
      </c>
      <c r="G26" s="9">
        <v>7</v>
      </c>
      <c r="H26" s="10">
        <f t="shared" ca="1" si="4"/>
        <v>20</v>
      </c>
      <c r="I26" s="18">
        <v>17</v>
      </c>
      <c r="J26" s="17"/>
      <c r="K26" s="9"/>
      <c r="L26" s="19"/>
    </row>
    <row r="27" spans="1:16" s="1" customFormat="1" x14ac:dyDescent="0.2">
      <c r="A27" s="93">
        <f t="shared" ca="1" si="0"/>
        <v>22</v>
      </c>
      <c r="B27" s="94">
        <f t="shared" ca="1" si="1"/>
        <v>48</v>
      </c>
      <c r="C27" s="8" t="s">
        <v>33</v>
      </c>
      <c r="D27" s="10">
        <f t="shared" ca="1" si="2"/>
        <v>16</v>
      </c>
      <c r="E27" s="8">
        <v>28</v>
      </c>
      <c r="F27" s="9">
        <f t="shared" ca="1" si="3"/>
        <v>30</v>
      </c>
      <c r="G27" s="9">
        <v>6</v>
      </c>
      <c r="H27" s="10">
        <f t="shared" ca="1" si="4"/>
        <v>30</v>
      </c>
      <c r="I27" s="18">
        <v>14</v>
      </c>
      <c r="J27" s="17"/>
      <c r="K27" s="9"/>
      <c r="L27" s="19"/>
    </row>
    <row r="28" spans="1:16" s="1" customFormat="1" x14ac:dyDescent="0.2">
      <c r="A28" s="93">
        <f t="shared" ca="1" si="0"/>
        <v>23</v>
      </c>
      <c r="B28" s="94">
        <f t="shared" ca="1" si="1"/>
        <v>47</v>
      </c>
      <c r="C28" s="8" t="s">
        <v>53</v>
      </c>
      <c r="D28" s="10">
        <f t="shared" ca="1" si="2"/>
        <v>25</v>
      </c>
      <c r="E28" s="8">
        <v>23</v>
      </c>
      <c r="F28" s="9">
        <f t="shared" ca="1" si="3"/>
        <v>36</v>
      </c>
      <c r="G28" s="9">
        <v>5</v>
      </c>
      <c r="H28" s="10">
        <f t="shared" ca="1" si="4"/>
        <v>12</v>
      </c>
      <c r="I28" s="18">
        <v>19</v>
      </c>
      <c r="J28" s="17"/>
      <c r="K28" s="9"/>
      <c r="L28" s="19"/>
    </row>
    <row r="29" spans="1:16" s="1" customFormat="1" x14ac:dyDescent="0.2">
      <c r="A29" s="93">
        <f t="shared" ca="1" si="0"/>
        <v>24</v>
      </c>
      <c r="B29" s="94">
        <f t="shared" ca="1" si="1"/>
        <v>46</v>
      </c>
      <c r="C29" s="8" t="s">
        <v>37</v>
      </c>
      <c r="D29" s="10">
        <f t="shared" ca="1" si="2"/>
        <v>16</v>
      </c>
      <c r="E29" s="8">
        <v>28</v>
      </c>
      <c r="F29" s="9">
        <f t="shared" ca="1" si="3"/>
        <v>19</v>
      </c>
      <c r="G29" s="9">
        <v>9</v>
      </c>
      <c r="H29" s="10">
        <f t="shared" ca="1" si="4"/>
        <v>51</v>
      </c>
      <c r="I29" s="18">
        <v>9</v>
      </c>
      <c r="J29" s="17"/>
      <c r="K29" s="9"/>
      <c r="L29" s="19"/>
    </row>
    <row r="30" spans="1:16" s="1" customFormat="1" x14ac:dyDescent="0.2">
      <c r="A30" s="93">
        <f t="shared" ca="1" si="0"/>
        <v>24</v>
      </c>
      <c r="B30" s="94">
        <f t="shared" ca="1" si="1"/>
        <v>46</v>
      </c>
      <c r="C30" s="8" t="s">
        <v>55</v>
      </c>
      <c r="D30" s="10">
        <f t="shared" ca="1" si="2"/>
        <v>27</v>
      </c>
      <c r="E30" s="8">
        <v>22</v>
      </c>
      <c r="F30" s="9">
        <f t="shared" ca="1" si="3"/>
        <v>19</v>
      </c>
      <c r="G30" s="9">
        <v>9</v>
      </c>
      <c r="H30" s="10">
        <f t="shared" ca="1" si="4"/>
        <v>27</v>
      </c>
      <c r="I30" s="18">
        <v>15</v>
      </c>
      <c r="J30" s="17"/>
      <c r="K30" s="9"/>
      <c r="L30" s="19"/>
    </row>
    <row r="31" spans="1:16" s="1" customFormat="1" x14ac:dyDescent="0.2">
      <c r="A31" s="93">
        <f t="shared" ca="1" si="0"/>
        <v>26</v>
      </c>
      <c r="B31" s="94">
        <f t="shared" ca="1" si="1"/>
        <v>45</v>
      </c>
      <c r="C31" s="8" t="s">
        <v>63</v>
      </c>
      <c r="D31" s="10">
        <f t="shared" ca="1" si="2"/>
        <v>31</v>
      </c>
      <c r="E31" s="8">
        <v>20</v>
      </c>
      <c r="F31" s="9">
        <f t="shared" ca="1" si="3"/>
        <v>16</v>
      </c>
      <c r="G31" s="9">
        <v>11</v>
      </c>
      <c r="H31" s="10">
        <f t="shared" ca="1" si="4"/>
        <v>30</v>
      </c>
      <c r="I31" s="18">
        <v>14</v>
      </c>
      <c r="J31" s="17"/>
      <c r="K31" s="9"/>
      <c r="L31" s="19"/>
    </row>
    <row r="32" spans="1:16" s="1" customFormat="1" x14ac:dyDescent="0.2">
      <c r="A32" s="93">
        <f t="shared" ca="1" si="0"/>
        <v>26</v>
      </c>
      <c r="B32" s="94">
        <f t="shared" ca="1" si="1"/>
        <v>45</v>
      </c>
      <c r="C32" s="8" t="s">
        <v>57</v>
      </c>
      <c r="D32" s="10">
        <f t="shared" ca="1" si="2"/>
        <v>27</v>
      </c>
      <c r="E32" s="8">
        <v>22</v>
      </c>
      <c r="F32" s="9">
        <f t="shared" ca="1" si="3"/>
        <v>30</v>
      </c>
      <c r="G32" s="9">
        <v>6</v>
      </c>
      <c r="H32" s="10">
        <f t="shared" ca="1" si="4"/>
        <v>20</v>
      </c>
      <c r="I32" s="18">
        <v>17</v>
      </c>
      <c r="J32" s="17"/>
      <c r="K32" s="9"/>
      <c r="L32" s="19"/>
    </row>
    <row r="33" spans="1:12" s="1" customFormat="1" x14ac:dyDescent="0.2">
      <c r="A33" s="93">
        <f t="shared" ca="1" si="0"/>
        <v>28</v>
      </c>
      <c r="B33" s="94">
        <f t="shared" ca="1" si="1"/>
        <v>44</v>
      </c>
      <c r="C33" s="8" t="s">
        <v>69</v>
      </c>
      <c r="D33" s="10">
        <f t="shared" ca="1" si="2"/>
        <v>33</v>
      </c>
      <c r="E33" s="8">
        <v>19</v>
      </c>
      <c r="F33" s="9">
        <f t="shared" ca="1" si="3"/>
        <v>30</v>
      </c>
      <c r="G33" s="9">
        <v>6</v>
      </c>
      <c r="H33" s="10">
        <f t="shared" ca="1" si="4"/>
        <v>12</v>
      </c>
      <c r="I33" s="18">
        <v>19</v>
      </c>
      <c r="J33" s="17"/>
      <c r="K33" s="9"/>
      <c r="L33" s="19"/>
    </row>
    <row r="34" spans="1:12" s="1" customFormat="1" x14ac:dyDescent="0.2">
      <c r="A34" s="93">
        <f t="shared" ca="1" si="0"/>
        <v>28</v>
      </c>
      <c r="B34" s="94">
        <f t="shared" ca="1" si="1"/>
        <v>44</v>
      </c>
      <c r="C34" s="8" t="s">
        <v>49</v>
      </c>
      <c r="D34" s="10">
        <f t="shared" ca="1" si="2"/>
        <v>22</v>
      </c>
      <c r="E34" s="8">
        <v>24</v>
      </c>
      <c r="F34" s="9">
        <f t="shared" ca="1" si="3"/>
        <v>19</v>
      </c>
      <c r="G34" s="9">
        <v>9</v>
      </c>
      <c r="H34" s="10">
        <f t="shared" ca="1" si="4"/>
        <v>45</v>
      </c>
      <c r="I34" s="18">
        <v>11</v>
      </c>
      <c r="J34" s="17"/>
      <c r="K34" s="9"/>
      <c r="L34" s="19"/>
    </row>
    <row r="35" spans="1:12" s="1" customFormat="1" x14ac:dyDescent="0.2">
      <c r="A35" s="93">
        <f t="shared" ca="1" si="0"/>
        <v>30</v>
      </c>
      <c r="B35" s="94">
        <f t="shared" ca="1" si="1"/>
        <v>43</v>
      </c>
      <c r="C35" s="8" t="s">
        <v>45</v>
      </c>
      <c r="D35" s="10">
        <f t="shared" ca="1" si="2"/>
        <v>22</v>
      </c>
      <c r="E35" s="8">
        <v>24</v>
      </c>
      <c r="F35" s="9">
        <f t="shared" ca="1" si="3"/>
        <v>14</v>
      </c>
      <c r="G35" s="9">
        <v>12</v>
      </c>
      <c r="H35" s="10">
        <f t="shared" ca="1" si="4"/>
        <v>63</v>
      </c>
      <c r="I35" s="18">
        <v>7</v>
      </c>
      <c r="J35" s="17"/>
      <c r="K35" s="9"/>
      <c r="L35" s="19"/>
    </row>
    <row r="36" spans="1:12" s="1" customFormat="1" x14ac:dyDescent="0.2">
      <c r="A36" s="93">
        <f t="shared" ca="1" si="0"/>
        <v>31</v>
      </c>
      <c r="B36" s="94">
        <f t="shared" ca="1" si="1"/>
        <v>42</v>
      </c>
      <c r="C36" s="8" t="s">
        <v>59</v>
      </c>
      <c r="D36" s="10">
        <f t="shared" ca="1" si="2"/>
        <v>27</v>
      </c>
      <c r="E36" s="8">
        <v>22</v>
      </c>
      <c r="F36" s="9">
        <f t="shared" ca="1" si="3"/>
        <v>39</v>
      </c>
      <c r="G36" s="9">
        <v>4</v>
      </c>
      <c r="H36" s="10">
        <f t="shared" ca="1" si="4"/>
        <v>26</v>
      </c>
      <c r="I36" s="18">
        <v>16</v>
      </c>
      <c r="J36" s="17"/>
      <c r="K36" s="9"/>
      <c r="L36" s="19"/>
    </row>
    <row r="37" spans="1:12" s="1" customFormat="1" x14ac:dyDescent="0.2">
      <c r="A37" s="93">
        <f t="shared" ca="1" si="0"/>
        <v>31</v>
      </c>
      <c r="B37" s="94">
        <f t="shared" ca="1" si="1"/>
        <v>42</v>
      </c>
      <c r="C37" s="8" t="s">
        <v>61</v>
      </c>
      <c r="D37" s="10">
        <f t="shared" ca="1" si="2"/>
        <v>27</v>
      </c>
      <c r="E37" s="8">
        <v>22</v>
      </c>
      <c r="F37" s="9">
        <f t="shared" ca="1" si="3"/>
        <v>24</v>
      </c>
      <c r="G37" s="9">
        <v>8</v>
      </c>
      <c r="H37" s="10">
        <f t="shared" ca="1" si="4"/>
        <v>40</v>
      </c>
      <c r="I37" s="18">
        <v>12</v>
      </c>
      <c r="J37" s="17"/>
      <c r="K37" s="9"/>
      <c r="L37" s="19"/>
    </row>
    <row r="38" spans="1:12" s="1" customFormat="1" x14ac:dyDescent="0.2">
      <c r="A38" s="93">
        <f t="shared" ref="A38:A69" ca="1" si="5">RANK(B38,$B$6:$B$90)</f>
        <v>31</v>
      </c>
      <c r="B38" s="94">
        <f t="shared" ref="B38:B69" ca="1" si="6">E38+G38+I38</f>
        <v>42</v>
      </c>
      <c r="C38" s="8" t="s">
        <v>65</v>
      </c>
      <c r="D38" s="10">
        <f t="shared" ref="D38:D69" ca="1" si="7">RANK(E38,$E$6:$E$90)</f>
        <v>31</v>
      </c>
      <c r="E38" s="8">
        <v>20</v>
      </c>
      <c r="F38" s="9">
        <f t="shared" ref="F38:F69" ca="1" si="8">RANK(G38,$G$6:$G$90)</f>
        <v>36</v>
      </c>
      <c r="G38" s="9">
        <v>5</v>
      </c>
      <c r="H38" s="10">
        <f t="shared" ref="H38:H69" ca="1" si="9">RANK(I38,$I$6:$I$90)</f>
        <v>20</v>
      </c>
      <c r="I38" s="18">
        <v>17</v>
      </c>
      <c r="J38" s="17"/>
      <c r="K38" s="9"/>
      <c r="L38" s="19"/>
    </row>
    <row r="39" spans="1:12" s="1" customFormat="1" x14ac:dyDescent="0.2">
      <c r="A39" s="93">
        <f t="shared" ca="1" si="5"/>
        <v>34</v>
      </c>
      <c r="B39" s="94">
        <f t="shared" ca="1" si="6"/>
        <v>41</v>
      </c>
      <c r="C39" s="8" t="s">
        <v>71</v>
      </c>
      <c r="D39" s="10">
        <f t="shared" ca="1" si="7"/>
        <v>35</v>
      </c>
      <c r="E39" s="8">
        <v>18</v>
      </c>
      <c r="F39" s="9">
        <f t="shared" ca="1" si="8"/>
        <v>39</v>
      </c>
      <c r="G39" s="9">
        <v>4</v>
      </c>
      <c r="H39" s="10">
        <f t="shared" ca="1" si="9"/>
        <v>12</v>
      </c>
      <c r="I39" s="18">
        <v>19</v>
      </c>
      <c r="J39" s="17"/>
      <c r="K39" s="9"/>
      <c r="L39" s="19"/>
    </row>
    <row r="40" spans="1:12" s="1" customFormat="1" x14ac:dyDescent="0.2">
      <c r="A40" s="93">
        <f t="shared" ca="1" si="5"/>
        <v>35</v>
      </c>
      <c r="B40" s="94">
        <f t="shared" ca="1" si="6"/>
        <v>40</v>
      </c>
      <c r="C40" s="8" t="s">
        <v>67</v>
      </c>
      <c r="D40" s="10">
        <f t="shared" ca="1" si="7"/>
        <v>33</v>
      </c>
      <c r="E40" s="8">
        <v>19</v>
      </c>
      <c r="F40" s="9">
        <f t="shared" ca="1" si="8"/>
        <v>27</v>
      </c>
      <c r="G40" s="9">
        <v>7</v>
      </c>
      <c r="H40" s="10">
        <f t="shared" ca="1" si="9"/>
        <v>30</v>
      </c>
      <c r="I40" s="18">
        <v>14</v>
      </c>
      <c r="J40" s="17"/>
      <c r="K40" s="9"/>
      <c r="L40" s="19"/>
    </row>
    <row r="41" spans="1:12" s="1" customFormat="1" x14ac:dyDescent="0.2">
      <c r="A41" s="93">
        <f t="shared" ca="1" si="5"/>
        <v>36</v>
      </c>
      <c r="B41" s="94">
        <f t="shared" ca="1" si="6"/>
        <v>39</v>
      </c>
      <c r="C41" s="8" t="s">
        <v>81</v>
      </c>
      <c r="D41" s="10">
        <f t="shared" ca="1" si="7"/>
        <v>40</v>
      </c>
      <c r="E41" s="8">
        <v>15</v>
      </c>
      <c r="F41" s="9">
        <f t="shared" ca="1" si="8"/>
        <v>18</v>
      </c>
      <c r="G41" s="9">
        <v>10</v>
      </c>
      <c r="H41" s="10">
        <f t="shared" ca="1" si="9"/>
        <v>30</v>
      </c>
      <c r="I41" s="18">
        <v>14</v>
      </c>
      <c r="J41" s="17"/>
      <c r="K41" s="9"/>
      <c r="L41" s="19"/>
    </row>
    <row r="42" spans="1:12" s="1" customFormat="1" x14ac:dyDescent="0.2">
      <c r="A42" s="93">
        <f t="shared" ca="1" si="5"/>
        <v>37</v>
      </c>
      <c r="B42" s="94">
        <f t="shared" ca="1" si="6"/>
        <v>36</v>
      </c>
      <c r="C42" s="8" t="s">
        <v>83</v>
      </c>
      <c r="D42" s="10">
        <f t="shared" ca="1" si="7"/>
        <v>40</v>
      </c>
      <c r="E42" s="8">
        <v>15</v>
      </c>
      <c r="F42" s="9">
        <f t="shared" ca="1" si="8"/>
        <v>46</v>
      </c>
      <c r="G42" s="9">
        <v>3</v>
      </c>
      <c r="H42" s="10">
        <f t="shared" ca="1" si="9"/>
        <v>18</v>
      </c>
      <c r="I42" s="18">
        <v>18</v>
      </c>
      <c r="J42" s="17"/>
      <c r="K42" s="9"/>
      <c r="L42" s="19"/>
    </row>
    <row r="43" spans="1:12" s="1" customFormat="1" x14ac:dyDescent="0.2">
      <c r="A43" s="93">
        <f t="shared" ca="1" si="5"/>
        <v>37</v>
      </c>
      <c r="B43" s="94">
        <f t="shared" ca="1" si="6"/>
        <v>36</v>
      </c>
      <c r="C43" s="8" t="s">
        <v>75</v>
      </c>
      <c r="D43" s="10">
        <f t="shared" ca="1" si="7"/>
        <v>35</v>
      </c>
      <c r="E43" s="8">
        <v>18</v>
      </c>
      <c r="F43" s="9">
        <f t="shared" ca="1" si="8"/>
        <v>30</v>
      </c>
      <c r="G43" s="9">
        <v>6</v>
      </c>
      <c r="H43" s="10">
        <f t="shared" ca="1" si="9"/>
        <v>40</v>
      </c>
      <c r="I43" s="18">
        <v>12</v>
      </c>
      <c r="J43" s="17"/>
      <c r="K43" s="9"/>
      <c r="L43" s="19"/>
    </row>
    <row r="44" spans="1:12" s="1" customFormat="1" x14ac:dyDescent="0.2">
      <c r="A44" s="93">
        <f t="shared" ca="1" si="5"/>
        <v>39</v>
      </c>
      <c r="B44" s="94">
        <f t="shared" ca="1" si="6"/>
        <v>35</v>
      </c>
      <c r="C44" s="8" t="s">
        <v>10</v>
      </c>
      <c r="D44" s="10">
        <f t="shared" ca="1" si="7"/>
        <v>43</v>
      </c>
      <c r="E44" s="8">
        <v>14</v>
      </c>
      <c r="F44" s="9">
        <f t="shared" ca="1" si="8"/>
        <v>39</v>
      </c>
      <c r="G44" s="9">
        <v>4</v>
      </c>
      <c r="H44" s="10">
        <f t="shared" ca="1" si="9"/>
        <v>20</v>
      </c>
      <c r="I44" s="18">
        <v>17</v>
      </c>
      <c r="J44" s="17"/>
      <c r="K44" s="9"/>
      <c r="L44" s="19"/>
    </row>
    <row r="45" spans="1:12" s="1" customFormat="1" x14ac:dyDescent="0.2">
      <c r="A45" s="93">
        <f t="shared" ca="1" si="5"/>
        <v>40</v>
      </c>
      <c r="B45" s="94">
        <f t="shared" ca="1" si="6"/>
        <v>34</v>
      </c>
      <c r="C45" s="8" t="s">
        <v>77</v>
      </c>
      <c r="D45" s="10">
        <f t="shared" ca="1" si="7"/>
        <v>38</v>
      </c>
      <c r="E45" s="8">
        <v>17</v>
      </c>
      <c r="F45" s="9">
        <f t="shared" ca="1" si="8"/>
        <v>51</v>
      </c>
      <c r="G45" s="9">
        <v>2</v>
      </c>
      <c r="H45" s="10">
        <f t="shared" ca="1" si="9"/>
        <v>27</v>
      </c>
      <c r="I45" s="18">
        <v>15</v>
      </c>
      <c r="J45" s="17"/>
      <c r="K45" s="9"/>
      <c r="L45" s="19"/>
    </row>
    <row r="46" spans="1:12" s="1" customFormat="1" x14ac:dyDescent="0.2">
      <c r="A46" s="93">
        <f t="shared" ca="1" si="5"/>
        <v>41</v>
      </c>
      <c r="B46" s="94">
        <f t="shared" ca="1" si="6"/>
        <v>32</v>
      </c>
      <c r="C46" s="8" t="s">
        <v>73</v>
      </c>
      <c r="D46" s="10">
        <f t="shared" ca="1" si="7"/>
        <v>35</v>
      </c>
      <c r="E46" s="8">
        <v>18</v>
      </c>
      <c r="F46" s="9">
        <f t="shared" ca="1" si="8"/>
        <v>24</v>
      </c>
      <c r="G46" s="9">
        <v>8</v>
      </c>
      <c r="H46" s="10">
        <f t="shared" ca="1" si="9"/>
        <v>72</v>
      </c>
      <c r="I46" s="18">
        <v>6</v>
      </c>
      <c r="J46" s="17"/>
      <c r="K46" s="9"/>
      <c r="L46" s="19"/>
    </row>
    <row r="47" spans="1:12" s="1" customFormat="1" x14ac:dyDescent="0.2">
      <c r="A47" s="93">
        <f t="shared" ca="1" si="5"/>
        <v>42</v>
      </c>
      <c r="B47" s="94">
        <f t="shared" ca="1" si="6"/>
        <v>31</v>
      </c>
      <c r="C47" s="8" t="s">
        <v>79</v>
      </c>
      <c r="D47" s="10">
        <f t="shared" ca="1" si="7"/>
        <v>39</v>
      </c>
      <c r="E47" s="8">
        <v>16</v>
      </c>
      <c r="F47" s="9">
        <f t="shared" ca="1" si="8"/>
        <v>46</v>
      </c>
      <c r="G47" s="9">
        <v>3</v>
      </c>
      <c r="H47" s="10">
        <f t="shared" ca="1" si="9"/>
        <v>40</v>
      </c>
      <c r="I47" s="18">
        <v>12</v>
      </c>
      <c r="J47" s="17"/>
      <c r="K47" s="9"/>
      <c r="L47" s="19"/>
    </row>
    <row r="48" spans="1:12" s="1" customFormat="1" x14ac:dyDescent="0.2">
      <c r="A48" s="93">
        <f t="shared" ca="1" si="5"/>
        <v>42</v>
      </c>
      <c r="B48" s="94">
        <f t="shared" ca="1" si="6"/>
        <v>31</v>
      </c>
      <c r="C48" s="8" t="s">
        <v>8</v>
      </c>
      <c r="D48" s="10">
        <f t="shared" ca="1" si="7"/>
        <v>40</v>
      </c>
      <c r="E48" s="8">
        <v>15</v>
      </c>
      <c r="F48" s="9">
        <f t="shared" ca="1" si="8"/>
        <v>39</v>
      </c>
      <c r="G48" s="9">
        <v>4</v>
      </c>
      <c r="H48" s="10">
        <f t="shared" ca="1" si="9"/>
        <v>40</v>
      </c>
      <c r="I48" s="18">
        <v>12</v>
      </c>
      <c r="J48" s="17"/>
      <c r="K48" s="9"/>
      <c r="L48" s="19"/>
    </row>
    <row r="49" spans="1:12" s="1" customFormat="1" x14ac:dyDescent="0.2">
      <c r="A49" s="93">
        <f t="shared" ca="1" si="5"/>
        <v>44</v>
      </c>
      <c r="B49" s="94">
        <f t="shared" ca="1" si="6"/>
        <v>29</v>
      </c>
      <c r="C49" s="8" t="s">
        <v>23</v>
      </c>
      <c r="D49" s="10">
        <f t="shared" ca="1" si="7"/>
        <v>51</v>
      </c>
      <c r="E49" s="8">
        <v>10</v>
      </c>
      <c r="F49" s="9">
        <f t="shared" ca="1" si="8"/>
        <v>51</v>
      </c>
      <c r="G49" s="9">
        <v>2</v>
      </c>
      <c r="H49" s="10">
        <f t="shared" ca="1" si="9"/>
        <v>20</v>
      </c>
      <c r="I49" s="18">
        <v>17</v>
      </c>
      <c r="J49" s="17"/>
      <c r="K49" s="9"/>
      <c r="L49" s="19"/>
    </row>
    <row r="50" spans="1:12" s="1" customFormat="1" x14ac:dyDescent="0.2">
      <c r="A50" s="93">
        <f t="shared" ca="1" si="5"/>
        <v>44</v>
      </c>
      <c r="B50" s="94">
        <f t="shared" ca="1" si="6"/>
        <v>29</v>
      </c>
      <c r="C50" s="8" t="s">
        <v>12</v>
      </c>
      <c r="D50" s="10">
        <f t="shared" ca="1" si="7"/>
        <v>45</v>
      </c>
      <c r="E50" s="8">
        <v>13</v>
      </c>
      <c r="F50" s="9">
        <f t="shared" ca="1" si="8"/>
        <v>27</v>
      </c>
      <c r="G50" s="9">
        <v>7</v>
      </c>
      <c r="H50" s="10">
        <f t="shared" ca="1" si="9"/>
        <v>51</v>
      </c>
      <c r="I50" s="18">
        <v>9</v>
      </c>
      <c r="J50" s="17"/>
      <c r="K50" s="9"/>
      <c r="L50" s="19"/>
    </row>
    <row r="51" spans="1:12" s="1" customFormat="1" x14ac:dyDescent="0.2">
      <c r="A51" s="93">
        <f t="shared" ca="1" si="5"/>
        <v>46</v>
      </c>
      <c r="B51" s="94">
        <f t="shared" ca="1" si="6"/>
        <v>27</v>
      </c>
      <c r="C51" s="8" t="s">
        <v>26</v>
      </c>
      <c r="D51" s="10">
        <f t="shared" ca="1" si="7"/>
        <v>53</v>
      </c>
      <c r="E51" s="8">
        <v>9</v>
      </c>
      <c r="F51" s="9">
        <f t="shared" ca="1" si="8"/>
        <v>39</v>
      </c>
      <c r="G51" s="9">
        <v>4</v>
      </c>
      <c r="H51" s="10">
        <f t="shared" ca="1" si="9"/>
        <v>30</v>
      </c>
      <c r="I51" s="18">
        <v>14</v>
      </c>
      <c r="J51" s="17"/>
      <c r="K51" s="9"/>
      <c r="L51" s="19"/>
    </row>
    <row r="52" spans="1:12" s="1" customFormat="1" x14ac:dyDescent="0.2">
      <c r="A52" s="93">
        <f t="shared" ca="1" si="5"/>
        <v>46</v>
      </c>
      <c r="B52" s="94">
        <f t="shared" ca="1" si="6"/>
        <v>27</v>
      </c>
      <c r="C52" s="8" t="s">
        <v>11</v>
      </c>
      <c r="D52" s="10">
        <f t="shared" ca="1" si="7"/>
        <v>43</v>
      </c>
      <c r="E52" s="8">
        <v>14</v>
      </c>
      <c r="F52" s="9">
        <f t="shared" ca="1" si="8"/>
        <v>46</v>
      </c>
      <c r="G52" s="9">
        <v>3</v>
      </c>
      <c r="H52" s="10">
        <f t="shared" ca="1" si="9"/>
        <v>48</v>
      </c>
      <c r="I52" s="18">
        <v>10</v>
      </c>
      <c r="J52" s="17"/>
      <c r="K52" s="9"/>
      <c r="L52" s="19"/>
    </row>
    <row r="53" spans="1:12" s="1" customFormat="1" x14ac:dyDescent="0.2">
      <c r="A53" s="93">
        <f t="shared" ca="1" si="5"/>
        <v>48</v>
      </c>
      <c r="B53" s="94">
        <f t="shared" ca="1" si="6"/>
        <v>26</v>
      </c>
      <c r="C53" s="8" t="s">
        <v>13</v>
      </c>
      <c r="D53" s="10">
        <f t="shared" ca="1" si="7"/>
        <v>46</v>
      </c>
      <c r="E53" s="8">
        <v>12</v>
      </c>
      <c r="F53" s="9">
        <f t="shared" ca="1" si="8"/>
        <v>39</v>
      </c>
      <c r="G53" s="9">
        <v>4</v>
      </c>
      <c r="H53" s="10">
        <f t="shared" ca="1" si="9"/>
        <v>48</v>
      </c>
      <c r="I53" s="18">
        <v>10</v>
      </c>
      <c r="J53" s="17"/>
      <c r="K53" s="9"/>
      <c r="L53" s="19"/>
    </row>
    <row r="54" spans="1:12" s="1" customFormat="1" x14ac:dyDescent="0.2">
      <c r="A54" s="93">
        <f t="shared" ca="1" si="5"/>
        <v>49</v>
      </c>
      <c r="B54" s="94">
        <f t="shared" ca="1" si="6"/>
        <v>24</v>
      </c>
      <c r="C54" s="8" t="s">
        <v>19</v>
      </c>
      <c r="D54" s="10">
        <f t="shared" ca="1" si="7"/>
        <v>46</v>
      </c>
      <c r="E54" s="8">
        <v>12</v>
      </c>
      <c r="F54" s="9">
        <f t="shared" ca="1" si="8"/>
        <v>39</v>
      </c>
      <c r="G54" s="9">
        <v>4</v>
      </c>
      <c r="H54" s="10">
        <f t="shared" ca="1" si="9"/>
        <v>55</v>
      </c>
      <c r="I54" s="18">
        <v>8</v>
      </c>
      <c r="J54" s="17"/>
      <c r="K54" s="9"/>
      <c r="L54" s="19"/>
    </row>
    <row r="55" spans="1:12" s="1" customFormat="1" x14ac:dyDescent="0.2">
      <c r="A55" s="93">
        <f t="shared" ca="1" si="5"/>
        <v>50</v>
      </c>
      <c r="B55" s="94">
        <f t="shared" ca="1" si="6"/>
        <v>23</v>
      </c>
      <c r="C55" s="8" t="s">
        <v>30</v>
      </c>
      <c r="D55" s="10">
        <f t="shared" ca="1" si="7"/>
        <v>54</v>
      </c>
      <c r="E55" s="8">
        <v>8</v>
      </c>
      <c r="F55" s="9">
        <f t="shared" ca="1" si="8"/>
        <v>51</v>
      </c>
      <c r="G55" s="9">
        <v>2</v>
      </c>
      <c r="H55" s="10">
        <f t="shared" ca="1" si="9"/>
        <v>36</v>
      </c>
      <c r="I55" s="18">
        <v>13</v>
      </c>
      <c r="J55" s="17"/>
      <c r="K55" s="9"/>
      <c r="L55" s="19"/>
    </row>
    <row r="56" spans="1:12" s="1" customFormat="1" x14ac:dyDescent="0.2">
      <c r="A56" s="93">
        <f t="shared" ca="1" si="5"/>
        <v>51</v>
      </c>
      <c r="B56" s="94">
        <f t="shared" ca="1" si="6"/>
        <v>21</v>
      </c>
      <c r="C56" s="8" t="s">
        <v>15</v>
      </c>
      <c r="D56" s="10">
        <f t="shared" ca="1" si="7"/>
        <v>46</v>
      </c>
      <c r="E56" s="8">
        <v>12</v>
      </c>
      <c r="F56" s="9">
        <f t="shared" ca="1" si="8"/>
        <v>51</v>
      </c>
      <c r="G56" s="9">
        <v>2</v>
      </c>
      <c r="H56" s="10">
        <f t="shared" ca="1" si="9"/>
        <v>63</v>
      </c>
      <c r="I56" s="18">
        <v>7</v>
      </c>
      <c r="J56" s="17"/>
      <c r="K56" s="9"/>
      <c r="L56" s="19"/>
    </row>
    <row r="57" spans="1:12" s="1" customFormat="1" x14ac:dyDescent="0.2">
      <c r="A57" s="93">
        <f t="shared" ca="1" si="5"/>
        <v>51</v>
      </c>
      <c r="B57" s="94">
        <f t="shared" ca="1" si="6"/>
        <v>21</v>
      </c>
      <c r="C57" s="8" t="s">
        <v>42</v>
      </c>
      <c r="D57" s="10">
        <f t="shared" ca="1" si="7"/>
        <v>60</v>
      </c>
      <c r="E57" s="8">
        <v>6</v>
      </c>
      <c r="F57" s="9">
        <f t="shared" ca="1" si="8"/>
        <v>60</v>
      </c>
      <c r="G57" s="9">
        <v>1</v>
      </c>
      <c r="H57" s="10">
        <f t="shared" ca="1" si="9"/>
        <v>30</v>
      </c>
      <c r="I57" s="18">
        <v>14</v>
      </c>
      <c r="J57" s="17"/>
      <c r="K57" s="9"/>
      <c r="L57" s="19"/>
    </row>
    <row r="58" spans="1:12" s="1" customFormat="1" x14ac:dyDescent="0.2">
      <c r="A58" s="93">
        <f t="shared" ca="1" si="5"/>
        <v>51</v>
      </c>
      <c r="B58" s="94">
        <f t="shared" ca="1" si="6"/>
        <v>21</v>
      </c>
      <c r="C58" s="8" t="s">
        <v>24</v>
      </c>
      <c r="D58" s="10">
        <f t="shared" ca="1" si="7"/>
        <v>51</v>
      </c>
      <c r="E58" s="8">
        <v>10</v>
      </c>
      <c r="F58" s="9">
        <f t="shared" ca="1" si="8"/>
        <v>46</v>
      </c>
      <c r="G58" s="9">
        <v>3</v>
      </c>
      <c r="H58" s="10">
        <f t="shared" ca="1" si="9"/>
        <v>55</v>
      </c>
      <c r="I58" s="18">
        <v>8</v>
      </c>
      <c r="J58" s="17"/>
      <c r="K58" s="9"/>
      <c r="L58" s="19"/>
    </row>
    <row r="59" spans="1:12" s="1" customFormat="1" x14ac:dyDescent="0.2">
      <c r="A59" s="93">
        <f t="shared" ca="1" si="5"/>
        <v>54</v>
      </c>
      <c r="B59" s="94">
        <f t="shared" ca="1" si="6"/>
        <v>20</v>
      </c>
      <c r="C59" s="8" t="s">
        <v>17</v>
      </c>
      <c r="D59" s="10">
        <f t="shared" ca="1" si="7"/>
        <v>46</v>
      </c>
      <c r="E59" s="8">
        <v>12</v>
      </c>
      <c r="F59" s="9">
        <f t="shared" ca="1" si="8"/>
        <v>75</v>
      </c>
      <c r="G59" s="9">
        <v>0</v>
      </c>
      <c r="H59" s="10">
        <f t="shared" ca="1" si="9"/>
        <v>55</v>
      </c>
      <c r="I59" s="18">
        <v>8</v>
      </c>
      <c r="J59" s="17"/>
      <c r="K59" s="9"/>
      <c r="L59" s="19"/>
    </row>
    <row r="60" spans="1:12" s="1" customFormat="1" x14ac:dyDescent="0.2">
      <c r="A60" s="93">
        <f t="shared" ca="1" si="5"/>
        <v>54</v>
      </c>
      <c r="B60" s="94">
        <f t="shared" ca="1" si="6"/>
        <v>20</v>
      </c>
      <c r="C60" s="8" t="s">
        <v>46</v>
      </c>
      <c r="D60" s="10">
        <f t="shared" ca="1" si="7"/>
        <v>60</v>
      </c>
      <c r="E60" s="8">
        <v>6</v>
      </c>
      <c r="F60" s="9">
        <f t="shared" ca="1" si="8"/>
        <v>46</v>
      </c>
      <c r="G60" s="9">
        <v>3</v>
      </c>
      <c r="H60" s="10">
        <f t="shared" ca="1" si="9"/>
        <v>45</v>
      </c>
      <c r="I60" s="18">
        <v>11</v>
      </c>
      <c r="J60" s="17"/>
      <c r="K60" s="9"/>
      <c r="L60" s="19"/>
    </row>
    <row r="61" spans="1:12" s="1" customFormat="1" x14ac:dyDescent="0.2">
      <c r="A61" s="93">
        <f t="shared" ca="1" si="5"/>
        <v>56</v>
      </c>
      <c r="B61" s="94">
        <f t="shared" ca="1" si="6"/>
        <v>19</v>
      </c>
      <c r="C61" s="8" t="s">
        <v>21</v>
      </c>
      <c r="D61" s="10">
        <f t="shared" ca="1" si="7"/>
        <v>50</v>
      </c>
      <c r="E61" s="8">
        <v>11</v>
      </c>
      <c r="F61" s="9">
        <f t="shared" ca="1" si="8"/>
        <v>60</v>
      </c>
      <c r="G61" s="9">
        <v>1</v>
      </c>
      <c r="H61" s="10">
        <f t="shared" ca="1" si="9"/>
        <v>63</v>
      </c>
      <c r="I61" s="18">
        <v>7</v>
      </c>
      <c r="J61" s="17"/>
      <c r="K61" s="9"/>
      <c r="L61" s="19"/>
    </row>
    <row r="62" spans="1:12" s="1" customFormat="1" x14ac:dyDescent="0.2">
      <c r="A62" s="93">
        <f t="shared" ca="1" si="5"/>
        <v>57</v>
      </c>
      <c r="B62" s="94">
        <f t="shared" ca="1" si="6"/>
        <v>17</v>
      </c>
      <c r="C62" s="8" t="s">
        <v>36</v>
      </c>
      <c r="D62" s="10">
        <f t="shared" ca="1" si="7"/>
        <v>57</v>
      </c>
      <c r="E62" s="8">
        <v>7</v>
      </c>
      <c r="F62" s="9">
        <f t="shared" ca="1" si="8"/>
        <v>60</v>
      </c>
      <c r="G62" s="9">
        <v>1</v>
      </c>
      <c r="H62" s="10">
        <f t="shared" ca="1" si="9"/>
        <v>51</v>
      </c>
      <c r="I62" s="18">
        <v>9</v>
      </c>
      <c r="J62" s="17"/>
      <c r="K62" s="9"/>
      <c r="L62" s="19"/>
    </row>
    <row r="63" spans="1:12" s="1" customFormat="1" x14ac:dyDescent="0.2">
      <c r="A63" s="93">
        <f t="shared" ca="1" si="5"/>
        <v>57</v>
      </c>
      <c r="B63" s="94">
        <f t="shared" ca="1" si="6"/>
        <v>17</v>
      </c>
      <c r="C63" s="8" t="s">
        <v>54</v>
      </c>
      <c r="D63" s="10">
        <f t="shared" ca="1" si="7"/>
        <v>65</v>
      </c>
      <c r="E63" s="8">
        <v>5</v>
      </c>
      <c r="F63" s="9">
        <f t="shared" ca="1" si="8"/>
        <v>51</v>
      </c>
      <c r="G63" s="9">
        <v>2</v>
      </c>
      <c r="H63" s="10">
        <f t="shared" ca="1" si="9"/>
        <v>48</v>
      </c>
      <c r="I63" s="18">
        <v>10</v>
      </c>
      <c r="J63" s="17"/>
      <c r="K63" s="9"/>
      <c r="L63" s="19"/>
    </row>
    <row r="64" spans="1:12" s="1" customFormat="1" x14ac:dyDescent="0.2">
      <c r="A64" s="93">
        <f t="shared" ca="1" si="5"/>
        <v>57</v>
      </c>
      <c r="B64" s="94">
        <f t="shared" ca="1" si="6"/>
        <v>17</v>
      </c>
      <c r="C64" s="8" t="s">
        <v>52</v>
      </c>
      <c r="D64" s="10">
        <f t="shared" ca="1" si="7"/>
        <v>65</v>
      </c>
      <c r="E64" s="8">
        <v>5</v>
      </c>
      <c r="F64" s="9">
        <f t="shared" ca="1" si="8"/>
        <v>60</v>
      </c>
      <c r="G64" s="9">
        <v>1</v>
      </c>
      <c r="H64" s="10">
        <f t="shared" ca="1" si="9"/>
        <v>45</v>
      </c>
      <c r="I64" s="18">
        <v>11</v>
      </c>
      <c r="J64" s="17"/>
      <c r="L64" s="6"/>
    </row>
    <row r="65" spans="1:12" s="1" customFormat="1" x14ac:dyDescent="0.2">
      <c r="A65" s="93">
        <f t="shared" ca="1" si="5"/>
        <v>57</v>
      </c>
      <c r="B65" s="94">
        <f t="shared" ca="1" si="6"/>
        <v>17</v>
      </c>
      <c r="C65" s="8" t="s">
        <v>32</v>
      </c>
      <c r="D65" s="10">
        <f t="shared" ca="1" si="7"/>
        <v>54</v>
      </c>
      <c r="E65" s="8">
        <v>8</v>
      </c>
      <c r="F65" s="9">
        <f t="shared" ca="1" si="8"/>
        <v>51</v>
      </c>
      <c r="G65" s="9">
        <v>2</v>
      </c>
      <c r="H65" s="10">
        <f t="shared" ca="1" si="9"/>
        <v>63</v>
      </c>
      <c r="I65" s="18">
        <v>7</v>
      </c>
      <c r="J65" s="17"/>
      <c r="L65" s="6"/>
    </row>
    <row r="66" spans="1:12" s="1" customFormat="1" x14ac:dyDescent="0.2">
      <c r="A66" s="93">
        <f t="shared" ca="1" si="5"/>
        <v>61</v>
      </c>
      <c r="B66" s="94">
        <f t="shared" ca="1" si="6"/>
        <v>16</v>
      </c>
      <c r="C66" s="8" t="s">
        <v>34</v>
      </c>
      <c r="D66" s="10">
        <f t="shared" ca="1" si="7"/>
        <v>57</v>
      </c>
      <c r="E66" s="8">
        <v>7</v>
      </c>
      <c r="F66" s="9">
        <f t="shared" ca="1" si="8"/>
        <v>51</v>
      </c>
      <c r="G66" s="9">
        <v>2</v>
      </c>
      <c r="H66" s="10">
        <f t="shared" ca="1" si="9"/>
        <v>63</v>
      </c>
      <c r="I66" s="18">
        <v>7</v>
      </c>
      <c r="J66" s="17"/>
      <c r="L66" s="6"/>
    </row>
    <row r="67" spans="1:12" s="1" customFormat="1" x14ac:dyDescent="0.2">
      <c r="A67" s="93">
        <f t="shared" ca="1" si="5"/>
        <v>61</v>
      </c>
      <c r="B67" s="94">
        <f t="shared" ca="1" si="6"/>
        <v>16</v>
      </c>
      <c r="C67" s="8" t="s">
        <v>68</v>
      </c>
      <c r="D67" s="10">
        <f t="shared" ca="1" si="7"/>
        <v>71</v>
      </c>
      <c r="E67" s="8">
        <v>3</v>
      </c>
      <c r="F67" s="9">
        <f t="shared" ca="1" si="8"/>
        <v>75</v>
      </c>
      <c r="G67" s="9">
        <v>0</v>
      </c>
      <c r="H67" s="10">
        <f t="shared" ca="1" si="9"/>
        <v>36</v>
      </c>
      <c r="I67" s="18">
        <v>13</v>
      </c>
      <c r="J67" s="17"/>
      <c r="L67" s="6"/>
    </row>
    <row r="68" spans="1:12" s="1" customFormat="1" x14ac:dyDescent="0.2">
      <c r="A68" s="93">
        <f t="shared" ca="1" si="5"/>
        <v>61</v>
      </c>
      <c r="B68" s="94">
        <f t="shared" ca="1" si="6"/>
        <v>16</v>
      </c>
      <c r="C68" s="8" t="s">
        <v>38</v>
      </c>
      <c r="D68" s="10">
        <f t="shared" ca="1" si="7"/>
        <v>57</v>
      </c>
      <c r="E68" s="8">
        <v>7</v>
      </c>
      <c r="F68" s="9">
        <f t="shared" ca="1" si="8"/>
        <v>60</v>
      </c>
      <c r="G68" s="9">
        <v>1</v>
      </c>
      <c r="H68" s="10">
        <f t="shared" ca="1" si="9"/>
        <v>55</v>
      </c>
      <c r="I68" s="18">
        <v>8</v>
      </c>
      <c r="J68" s="17"/>
      <c r="L68" s="6"/>
    </row>
    <row r="69" spans="1:12" s="1" customFormat="1" x14ac:dyDescent="0.2">
      <c r="A69" s="93">
        <f t="shared" ca="1" si="5"/>
        <v>64</v>
      </c>
      <c r="B69" s="94">
        <f t="shared" ca="1" si="6"/>
        <v>15</v>
      </c>
      <c r="C69" s="8" t="s">
        <v>28</v>
      </c>
      <c r="D69" s="10">
        <f t="shared" ca="1" si="7"/>
        <v>54</v>
      </c>
      <c r="E69" s="8">
        <v>8</v>
      </c>
      <c r="F69" s="9">
        <f t="shared" ca="1" si="8"/>
        <v>60</v>
      </c>
      <c r="G69" s="9">
        <v>1</v>
      </c>
      <c r="H69" s="10">
        <f t="shared" ca="1" si="9"/>
        <v>72</v>
      </c>
      <c r="I69" s="18">
        <v>6</v>
      </c>
      <c r="J69" s="17"/>
      <c r="L69" s="6"/>
    </row>
    <row r="70" spans="1:12" s="1" customFormat="1" x14ac:dyDescent="0.2">
      <c r="A70" s="93">
        <f t="shared" ref="A70:A101" ca="1" si="10">RANK(B70,$B$6:$B$90)</f>
        <v>65</v>
      </c>
      <c r="B70" s="94">
        <f t="shared" ref="B70:B90" ca="1" si="11">E70+G70+I70</f>
        <v>13</v>
      </c>
      <c r="C70" s="8" t="s">
        <v>40</v>
      </c>
      <c r="D70" s="10">
        <f t="shared" ref="D70:D101" ca="1" si="12">RANK(E70,$E$6:$E$90)</f>
        <v>60</v>
      </c>
      <c r="E70" s="8">
        <v>6</v>
      </c>
      <c r="F70" s="9">
        <f t="shared" ref="F70:F101" ca="1" si="13">RANK(G70,$G$6:$G$90)</f>
        <v>75</v>
      </c>
      <c r="G70" s="9">
        <v>0</v>
      </c>
      <c r="H70" s="10">
        <f t="shared" ref="H70:H101" ca="1" si="14">RANK(I70,$I$6:$I$90)</f>
        <v>63</v>
      </c>
      <c r="I70" s="18">
        <v>7</v>
      </c>
      <c r="J70" s="17"/>
      <c r="L70" s="6"/>
    </row>
    <row r="71" spans="1:12" s="1" customFormat="1" x14ac:dyDescent="0.2">
      <c r="A71" s="93">
        <f t="shared" ca="1" si="10"/>
        <v>65</v>
      </c>
      <c r="B71" s="94">
        <f t="shared" ca="1" si="11"/>
        <v>13</v>
      </c>
      <c r="C71" s="8" t="s">
        <v>58</v>
      </c>
      <c r="D71" s="10">
        <f t="shared" ca="1" si="12"/>
        <v>69</v>
      </c>
      <c r="E71" s="8">
        <v>4</v>
      </c>
      <c r="F71" s="9">
        <f t="shared" ca="1" si="13"/>
        <v>60</v>
      </c>
      <c r="G71" s="9">
        <v>1</v>
      </c>
      <c r="H71" s="10">
        <f t="shared" ca="1" si="14"/>
        <v>55</v>
      </c>
      <c r="I71" s="18">
        <v>8</v>
      </c>
      <c r="J71" s="17"/>
      <c r="L71" s="6"/>
    </row>
    <row r="72" spans="1:12" x14ac:dyDescent="0.2">
      <c r="A72" s="93">
        <f t="shared" ca="1" si="10"/>
        <v>65</v>
      </c>
      <c r="B72" s="94">
        <f t="shared" ca="1" si="11"/>
        <v>13</v>
      </c>
      <c r="C72" s="8" t="s">
        <v>60</v>
      </c>
      <c r="D72" s="10">
        <f t="shared" ca="1" si="12"/>
        <v>69</v>
      </c>
      <c r="E72" s="8">
        <v>4</v>
      </c>
      <c r="F72" s="9">
        <f t="shared" ca="1" si="13"/>
        <v>60</v>
      </c>
      <c r="G72" s="9">
        <v>1</v>
      </c>
      <c r="H72" s="10">
        <f t="shared" ca="1" si="14"/>
        <v>55</v>
      </c>
      <c r="I72" s="18">
        <v>8</v>
      </c>
      <c r="J72" s="17"/>
    </row>
    <row r="73" spans="1:12" x14ac:dyDescent="0.2">
      <c r="A73" s="93">
        <f t="shared" ca="1" si="10"/>
        <v>65</v>
      </c>
      <c r="B73" s="94">
        <f t="shared" ca="1" si="11"/>
        <v>13</v>
      </c>
      <c r="C73" s="8" t="s">
        <v>99</v>
      </c>
      <c r="D73" s="10">
        <f t="shared" ca="1" si="12"/>
        <v>82</v>
      </c>
      <c r="E73" s="8">
        <v>0</v>
      </c>
      <c r="F73" s="9">
        <f t="shared" ca="1" si="13"/>
        <v>36</v>
      </c>
      <c r="G73" s="9">
        <v>5</v>
      </c>
      <c r="H73" s="10">
        <f t="shared" ca="1" si="14"/>
        <v>55</v>
      </c>
      <c r="I73" s="18">
        <v>8</v>
      </c>
      <c r="J73" s="17"/>
    </row>
    <row r="74" spans="1:12" x14ac:dyDescent="0.2">
      <c r="A74" s="93">
        <f t="shared" ca="1" si="10"/>
        <v>65</v>
      </c>
      <c r="B74" s="94">
        <f t="shared" ca="1" si="11"/>
        <v>13</v>
      </c>
      <c r="C74" s="8" t="s">
        <v>56</v>
      </c>
      <c r="D74" s="10">
        <f t="shared" ca="1" si="12"/>
        <v>65</v>
      </c>
      <c r="E74" s="8">
        <v>5</v>
      </c>
      <c r="F74" s="9">
        <f t="shared" ca="1" si="13"/>
        <v>60</v>
      </c>
      <c r="G74" s="9">
        <v>1</v>
      </c>
      <c r="H74" s="10">
        <f t="shared" ca="1" si="14"/>
        <v>63</v>
      </c>
      <c r="I74" s="18">
        <v>7</v>
      </c>
      <c r="J74" s="17"/>
    </row>
    <row r="75" spans="1:12" x14ac:dyDescent="0.2">
      <c r="A75" s="93">
        <f t="shared" ca="1" si="10"/>
        <v>70</v>
      </c>
      <c r="B75" s="94">
        <f t="shared" ca="1" si="11"/>
        <v>12</v>
      </c>
      <c r="C75" s="8" t="s">
        <v>70</v>
      </c>
      <c r="D75" s="10">
        <f t="shared" ca="1" si="12"/>
        <v>75</v>
      </c>
      <c r="E75" s="8">
        <v>2</v>
      </c>
      <c r="F75" s="9">
        <f t="shared" ca="1" si="13"/>
        <v>60</v>
      </c>
      <c r="G75" s="9">
        <v>1</v>
      </c>
      <c r="H75" s="10">
        <f t="shared" ca="1" si="14"/>
        <v>51</v>
      </c>
      <c r="I75" s="18">
        <v>9</v>
      </c>
      <c r="J75" s="17"/>
    </row>
    <row r="76" spans="1:12" x14ac:dyDescent="0.2">
      <c r="A76" s="93">
        <f t="shared" ca="1" si="10"/>
        <v>70</v>
      </c>
      <c r="B76" s="94">
        <f t="shared" ca="1" si="11"/>
        <v>12</v>
      </c>
      <c r="C76" s="8" t="s">
        <v>48</v>
      </c>
      <c r="D76" s="10">
        <f t="shared" ca="1" si="12"/>
        <v>60</v>
      </c>
      <c r="E76" s="8">
        <v>6</v>
      </c>
      <c r="F76" s="9">
        <f t="shared" ca="1" si="13"/>
        <v>60</v>
      </c>
      <c r="G76" s="9">
        <v>1</v>
      </c>
      <c r="H76" s="10">
        <f t="shared" ca="1" si="14"/>
        <v>75</v>
      </c>
      <c r="I76" s="18">
        <v>5</v>
      </c>
      <c r="J76" s="17"/>
    </row>
    <row r="77" spans="1:12" x14ac:dyDescent="0.2">
      <c r="A77" s="93">
        <f t="shared" ca="1" si="10"/>
        <v>72</v>
      </c>
      <c r="B77" s="94">
        <f t="shared" ca="1" si="11"/>
        <v>11</v>
      </c>
      <c r="C77" s="8" t="s">
        <v>62</v>
      </c>
      <c r="D77" s="10">
        <f t="shared" ca="1" si="12"/>
        <v>71</v>
      </c>
      <c r="E77" s="8">
        <v>3</v>
      </c>
      <c r="F77" s="9">
        <f t="shared" ca="1" si="13"/>
        <v>60</v>
      </c>
      <c r="G77" s="9">
        <v>1</v>
      </c>
      <c r="H77" s="10">
        <f t="shared" ca="1" si="14"/>
        <v>63</v>
      </c>
      <c r="I77" s="18">
        <v>7</v>
      </c>
      <c r="J77" s="17"/>
    </row>
    <row r="78" spans="1:12" x14ac:dyDescent="0.2">
      <c r="A78" s="93">
        <f t="shared" ca="1" si="10"/>
        <v>73</v>
      </c>
      <c r="B78" s="94">
        <f t="shared" ca="1" si="11"/>
        <v>10</v>
      </c>
      <c r="C78" s="8" t="s">
        <v>44</v>
      </c>
      <c r="D78" s="10">
        <f t="shared" ca="1" si="12"/>
        <v>60</v>
      </c>
      <c r="E78" s="8">
        <v>6</v>
      </c>
      <c r="F78" s="9">
        <f t="shared" ca="1" si="13"/>
        <v>75</v>
      </c>
      <c r="G78" s="9">
        <v>0</v>
      </c>
      <c r="H78" s="10">
        <f t="shared" ca="1" si="14"/>
        <v>78</v>
      </c>
      <c r="I78" s="18">
        <v>4</v>
      </c>
      <c r="J78" s="17"/>
    </row>
    <row r="79" spans="1:12" x14ac:dyDescent="0.2">
      <c r="A79" s="93">
        <f t="shared" ca="1" si="10"/>
        <v>73</v>
      </c>
      <c r="B79" s="94">
        <f t="shared" ca="1" si="11"/>
        <v>10</v>
      </c>
      <c r="C79" s="8" t="s">
        <v>66</v>
      </c>
      <c r="D79" s="10">
        <f t="shared" ca="1" si="12"/>
        <v>71</v>
      </c>
      <c r="E79" s="8">
        <v>3</v>
      </c>
      <c r="F79" s="9">
        <f t="shared" ca="1" si="13"/>
        <v>60</v>
      </c>
      <c r="G79" s="9">
        <v>1</v>
      </c>
      <c r="H79" s="10">
        <f t="shared" ca="1" si="14"/>
        <v>72</v>
      </c>
      <c r="I79" s="18">
        <v>6</v>
      </c>
      <c r="J79" s="17"/>
    </row>
    <row r="80" spans="1:12" x14ac:dyDescent="0.2">
      <c r="A80" s="93">
        <f t="shared" ca="1" si="10"/>
        <v>75</v>
      </c>
      <c r="B80" s="94">
        <f t="shared" ca="1" si="11"/>
        <v>9</v>
      </c>
      <c r="C80" s="8" t="s">
        <v>50</v>
      </c>
      <c r="D80" s="10">
        <f t="shared" ca="1" si="12"/>
        <v>65</v>
      </c>
      <c r="E80" s="8">
        <v>5</v>
      </c>
      <c r="F80" s="9">
        <f t="shared" ca="1" si="13"/>
        <v>75</v>
      </c>
      <c r="G80" s="9">
        <v>0</v>
      </c>
      <c r="H80" s="10">
        <f t="shared" ca="1" si="14"/>
        <v>78</v>
      </c>
      <c r="I80" s="18">
        <v>4</v>
      </c>
      <c r="J80" s="17"/>
    </row>
    <row r="81" spans="1:10" x14ac:dyDescent="0.2">
      <c r="A81" s="93">
        <f t="shared" ca="1" si="10"/>
        <v>75</v>
      </c>
      <c r="B81" s="94">
        <f t="shared" ca="1" si="11"/>
        <v>9</v>
      </c>
      <c r="C81" s="8" t="s">
        <v>78</v>
      </c>
      <c r="D81" s="10">
        <f t="shared" ca="1" si="12"/>
        <v>76</v>
      </c>
      <c r="E81" s="8">
        <v>1</v>
      </c>
      <c r="F81" s="9">
        <f t="shared" ca="1" si="13"/>
        <v>75</v>
      </c>
      <c r="G81" s="9">
        <v>0</v>
      </c>
      <c r="H81" s="10">
        <f t="shared" ca="1" si="14"/>
        <v>55</v>
      </c>
      <c r="I81" s="18">
        <v>8</v>
      </c>
      <c r="J81" s="17"/>
    </row>
    <row r="82" spans="1:10" x14ac:dyDescent="0.2">
      <c r="A82" s="93">
        <f t="shared" ca="1" si="10"/>
        <v>77</v>
      </c>
      <c r="B82" s="94">
        <f t="shared" ca="1" si="11"/>
        <v>8</v>
      </c>
      <c r="C82" s="8" t="s">
        <v>72</v>
      </c>
      <c r="D82" s="10">
        <f t="shared" ca="1" si="12"/>
        <v>76</v>
      </c>
      <c r="E82" s="8">
        <v>1</v>
      </c>
      <c r="F82" s="9">
        <f t="shared" ca="1" si="13"/>
        <v>75</v>
      </c>
      <c r="G82" s="9">
        <v>0</v>
      </c>
      <c r="H82" s="10">
        <f t="shared" ca="1" si="14"/>
        <v>63</v>
      </c>
      <c r="I82" s="18">
        <v>7</v>
      </c>
      <c r="J82" s="17"/>
    </row>
    <row r="83" spans="1:10" x14ac:dyDescent="0.2">
      <c r="A83" s="93">
        <f t="shared" ca="1" si="10"/>
        <v>77</v>
      </c>
      <c r="B83" s="94">
        <f t="shared" ca="1" si="11"/>
        <v>8</v>
      </c>
      <c r="C83" s="8" t="s">
        <v>80</v>
      </c>
      <c r="D83" s="10">
        <f t="shared" ca="1" si="12"/>
        <v>76</v>
      </c>
      <c r="E83" s="8">
        <v>1</v>
      </c>
      <c r="F83" s="9">
        <f t="shared" ca="1" si="13"/>
        <v>51</v>
      </c>
      <c r="G83" s="9">
        <v>2</v>
      </c>
      <c r="H83" s="10">
        <f t="shared" ca="1" si="14"/>
        <v>75</v>
      </c>
      <c r="I83" s="18">
        <v>5</v>
      </c>
      <c r="J83" s="17"/>
    </row>
    <row r="84" spans="1:10" x14ac:dyDescent="0.2">
      <c r="A84" s="93">
        <f t="shared" ca="1" si="10"/>
        <v>79</v>
      </c>
      <c r="B84" s="94">
        <f t="shared" ca="1" si="11"/>
        <v>6</v>
      </c>
      <c r="C84" s="8" t="s">
        <v>74</v>
      </c>
      <c r="D84" s="10">
        <f t="shared" ca="1" si="12"/>
        <v>76</v>
      </c>
      <c r="E84" s="8">
        <v>1</v>
      </c>
      <c r="F84" s="9">
        <f t="shared" ca="1" si="13"/>
        <v>75</v>
      </c>
      <c r="G84" s="9">
        <v>0</v>
      </c>
      <c r="H84" s="10">
        <f t="shared" ca="1" si="14"/>
        <v>75</v>
      </c>
      <c r="I84" s="18">
        <v>5</v>
      </c>
      <c r="J84" s="17"/>
    </row>
    <row r="85" spans="1:10" x14ac:dyDescent="0.2">
      <c r="A85" s="93">
        <f t="shared" ca="1" si="10"/>
        <v>79</v>
      </c>
      <c r="B85" s="94">
        <f t="shared" ca="1" si="11"/>
        <v>6</v>
      </c>
      <c r="C85" s="8" t="s">
        <v>64</v>
      </c>
      <c r="D85" s="10">
        <f t="shared" ca="1" si="12"/>
        <v>71</v>
      </c>
      <c r="E85" s="8">
        <v>3</v>
      </c>
      <c r="F85" s="9">
        <f t="shared" ca="1" si="13"/>
        <v>75</v>
      </c>
      <c r="G85" s="9">
        <v>0</v>
      </c>
      <c r="H85" s="10">
        <f t="shared" ca="1" si="14"/>
        <v>82</v>
      </c>
      <c r="I85" s="18">
        <v>3</v>
      </c>
      <c r="J85" s="17"/>
    </row>
    <row r="86" spans="1:10" x14ac:dyDescent="0.2">
      <c r="A86" s="93">
        <f t="shared" ca="1" si="10"/>
        <v>81</v>
      </c>
      <c r="B86" s="94">
        <f t="shared" ca="1" si="11"/>
        <v>5</v>
      </c>
      <c r="C86" s="8" t="s">
        <v>100</v>
      </c>
      <c r="D86" s="10">
        <f t="shared" ca="1" si="12"/>
        <v>82</v>
      </c>
      <c r="E86" s="8">
        <v>0</v>
      </c>
      <c r="F86" s="9">
        <f t="shared" ca="1" si="13"/>
        <v>60</v>
      </c>
      <c r="G86" s="9">
        <v>1</v>
      </c>
      <c r="H86" s="10">
        <f t="shared" ca="1" si="14"/>
        <v>78</v>
      </c>
      <c r="I86" s="18">
        <v>4</v>
      </c>
      <c r="J86" s="17"/>
    </row>
    <row r="87" spans="1:10" x14ac:dyDescent="0.2">
      <c r="A87" s="93">
        <f t="shared" ca="1" si="10"/>
        <v>81</v>
      </c>
      <c r="B87" s="94">
        <f t="shared" ca="1" si="11"/>
        <v>5</v>
      </c>
      <c r="C87" s="8" t="s">
        <v>76</v>
      </c>
      <c r="D87" s="10">
        <f t="shared" ca="1" si="12"/>
        <v>76</v>
      </c>
      <c r="E87" s="8">
        <v>1</v>
      </c>
      <c r="F87" s="9">
        <f t="shared" ca="1" si="13"/>
        <v>75</v>
      </c>
      <c r="G87" s="9">
        <v>0</v>
      </c>
      <c r="H87" s="10">
        <f t="shared" ca="1" si="14"/>
        <v>78</v>
      </c>
      <c r="I87" s="18">
        <v>4</v>
      </c>
      <c r="J87" s="17"/>
    </row>
    <row r="88" spans="1:10" x14ac:dyDescent="0.2">
      <c r="A88" s="93">
        <f t="shared" ca="1" si="10"/>
        <v>83</v>
      </c>
      <c r="B88" s="94">
        <f t="shared" ca="1" si="11"/>
        <v>3</v>
      </c>
      <c r="C88" s="8" t="s">
        <v>214</v>
      </c>
      <c r="D88" s="10">
        <f t="shared" ca="1" si="12"/>
        <v>82</v>
      </c>
      <c r="E88" s="8">
        <v>0</v>
      </c>
      <c r="F88" s="9">
        <f t="shared" ca="1" si="13"/>
        <v>51</v>
      </c>
      <c r="G88" s="9">
        <v>2</v>
      </c>
      <c r="H88" s="10">
        <f t="shared" ca="1" si="14"/>
        <v>83</v>
      </c>
      <c r="I88" s="18">
        <v>1</v>
      </c>
      <c r="J88" s="17"/>
    </row>
    <row r="89" spans="1:10" x14ac:dyDescent="0.2">
      <c r="A89" s="93">
        <f t="shared" ca="1" si="10"/>
        <v>84</v>
      </c>
      <c r="B89" s="94">
        <f t="shared" ca="1" si="11"/>
        <v>2</v>
      </c>
      <c r="C89" s="8" t="s">
        <v>98</v>
      </c>
      <c r="D89" s="10">
        <f t="shared" ca="1" si="12"/>
        <v>82</v>
      </c>
      <c r="E89" s="8">
        <v>0</v>
      </c>
      <c r="F89" s="9">
        <f t="shared" ca="1" si="13"/>
        <v>60</v>
      </c>
      <c r="G89" s="9">
        <v>1</v>
      </c>
      <c r="H89" s="10">
        <f t="shared" ca="1" si="14"/>
        <v>83</v>
      </c>
      <c r="I89" s="18">
        <v>1</v>
      </c>
      <c r="J89" s="17"/>
    </row>
    <row r="90" spans="1:10" x14ac:dyDescent="0.2">
      <c r="A90" s="95">
        <f t="shared" ca="1" si="10"/>
        <v>84</v>
      </c>
      <c r="B90" s="96">
        <f t="shared" ca="1" si="11"/>
        <v>2</v>
      </c>
      <c r="C90" s="21" t="s">
        <v>82</v>
      </c>
      <c r="D90" s="20">
        <f t="shared" ca="1" si="12"/>
        <v>76</v>
      </c>
      <c r="E90" s="21">
        <v>1</v>
      </c>
      <c r="F90" s="22">
        <f t="shared" ca="1" si="13"/>
        <v>75</v>
      </c>
      <c r="G90" s="22">
        <v>0</v>
      </c>
      <c r="H90" s="20">
        <f t="shared" ca="1" si="14"/>
        <v>83</v>
      </c>
      <c r="I90" s="23">
        <v>1</v>
      </c>
      <c r="J90" s="17"/>
    </row>
  </sheetData>
  <mergeCells count="7">
    <mergeCell ref="A4:C4"/>
    <mergeCell ref="K2:L2"/>
    <mergeCell ref="O2:P2"/>
    <mergeCell ref="A3:C3"/>
    <mergeCell ref="D3:E3"/>
    <mergeCell ref="F3:G3"/>
    <mergeCell ref="H3:I3"/>
  </mergeCells>
  <conditionalFormatting sqref="M6:P25">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U81" sqref="U81"/>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95" sqref="J95"/>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2B5E632D0FB340B39B30B729777C32" ma:contentTypeVersion="0" ma:contentTypeDescription="Create a new document." ma:contentTypeScope="" ma:versionID="69ee90cb6cc4d1d8c09aa5b081b13e94">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653F3B-3087-4D44-B772-B141BBE5A9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28A9BA-1F25-45F6-B241-08D8EE71A200}">
  <ds:schemaRefs>
    <ds:schemaRef ds:uri="http://purl.org/dc/dcmitype/"/>
    <ds:schemaRef ds:uri="http://www.w3.org/XML/1998/namespac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elements/1.1/"/>
    <ds:schemaRef ds:uri="http://schemas.microsoft.com/office/2006/metadata/properties"/>
  </ds:schemaRefs>
</ds:datastoreItem>
</file>

<file path=customXml/itemProps3.xml><?xml version="1.0" encoding="utf-8"?>
<ds:datastoreItem xmlns:ds="http://schemas.openxmlformats.org/officeDocument/2006/customXml" ds:itemID="{1FEF07F9-402E-4290-BDE5-26348ACB29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Summary</vt:lpstr>
      <vt:lpstr>Markets</vt:lpstr>
      <vt:lpstr>Graphs - Markets</vt:lpstr>
      <vt:lpstr>Graphs - 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dc:creator>
  <cp:lastModifiedBy>Tillmann Sachs</cp:lastModifiedBy>
  <dcterms:created xsi:type="dcterms:W3CDTF">2015-07-20T11:04:11Z</dcterms:created>
  <dcterms:modified xsi:type="dcterms:W3CDTF">2017-07-08T21:44:32Z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0x0101003A2B5E632D0FB340B39B30B729777C32</vt:lpwstr>
  </property>
</Properties>
</file>